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jita\Desktop\"/>
    </mc:Choice>
  </mc:AlternateContent>
  <xr:revisionPtr revIDLastSave="0" documentId="8_{F3B1FA60-7901-448A-A961-7B54B1F9B471}" xr6:coauthVersionLast="36" xr6:coauthVersionMax="36" xr10:uidLastSave="{00000000-0000-0000-0000-000000000000}"/>
  <workbookProtection workbookPassword="E216" lockStructure="1"/>
  <bookViews>
    <workbookView xWindow="0" yWindow="0" windowWidth="28800" windowHeight="11760" xr2:uid="{00000000-000D-0000-FFFF-FFFF00000000}"/>
  </bookViews>
  <sheets>
    <sheet name="入力シート" sheetId="2" r:id="rId1"/>
    <sheet name="入力例" sheetId="6" r:id="rId2"/>
    <sheet name="リストボックス" sheetId="4" state="hidden" r:id="rId3"/>
    <sheet name="計算シート" sheetId="5" state="hidden" r:id="rId4"/>
    <sheet name="修正履歴" sheetId="7" state="hidden" r:id="rId5"/>
  </sheets>
  <definedNames>
    <definedName name="_xlnm.Print_Area" localSheetId="0">入力シート!$A$1:$H$32</definedName>
    <definedName name="_xlnm.Print_Area" localSheetId="1">入力例!$A$1:$H$32</definedName>
  </definedNames>
  <calcPr calcId="191029"/>
</workbook>
</file>

<file path=xl/calcChain.xml><?xml version="1.0" encoding="utf-8"?>
<calcChain xmlns="http://schemas.openxmlformats.org/spreadsheetml/2006/main">
  <c r="B3" i="5" l="1"/>
  <c r="B23" i="5" s="1"/>
  <c r="D15" i="5" l="1"/>
  <c r="C15" i="5"/>
  <c r="B15" i="5"/>
  <c r="G1" i="2" l="1"/>
  <c r="D13" i="2" l="1"/>
  <c r="B4" i="5" l="1"/>
  <c r="D14" i="5"/>
  <c r="C14" i="5"/>
  <c r="B14" i="5"/>
  <c r="D11" i="5"/>
  <c r="C11" i="5"/>
  <c r="B11" i="5"/>
  <c r="D8" i="5"/>
  <c r="C8" i="5"/>
  <c r="B8" i="5"/>
  <c r="D7" i="5"/>
  <c r="C7" i="5"/>
  <c r="B7" i="5"/>
  <c r="B2" i="5"/>
  <c r="B5" i="5" l="1"/>
  <c r="C15" i="2" s="1"/>
  <c r="D18" i="5"/>
  <c r="C18" i="5"/>
  <c r="B18" i="5"/>
  <c r="D12" i="5"/>
  <c r="C12" i="5"/>
  <c r="B12" i="5"/>
  <c r="D10" i="5"/>
  <c r="G27" i="2" s="1"/>
  <c r="C10" i="5"/>
  <c r="F27" i="2" s="1"/>
  <c r="B10" i="5"/>
  <c r="E27" i="2" s="1"/>
  <c r="D9" i="5"/>
  <c r="C9" i="5"/>
  <c r="B9" i="5"/>
  <c r="D19" i="5"/>
  <c r="C19" i="5"/>
  <c r="B19" i="5"/>
  <c r="B13" i="5" l="1"/>
  <c r="E29" i="2" s="1"/>
  <c r="C13" i="5"/>
  <c r="F29" i="2" s="1"/>
  <c r="D13" i="5"/>
  <c r="G29" i="2" s="1"/>
  <c r="F28" i="2"/>
  <c r="E28" i="2"/>
  <c r="G28" i="2"/>
  <c r="D6" i="5"/>
  <c r="D16" i="5" s="1"/>
  <c r="B6" i="5"/>
  <c r="B16" i="5" s="1"/>
  <c r="C6" i="5"/>
  <c r="C16" i="5" s="1"/>
  <c r="C17" i="5" s="1"/>
  <c r="B17" i="5" l="1"/>
  <c r="E26" i="2" s="1"/>
  <c r="D17" i="5"/>
  <c r="G26" i="2" s="1"/>
  <c r="F26" i="2"/>
  <c r="C20" i="5"/>
  <c r="D20" i="5" l="1"/>
  <c r="D21" i="5" s="1"/>
  <c r="G30" i="2" s="1"/>
  <c r="B20" i="5"/>
  <c r="B21" i="5" s="1"/>
  <c r="C21" i="5"/>
  <c r="F30" i="2" s="1"/>
  <c r="B22" i="5" l="1"/>
  <c r="E31" i="2" s="1"/>
  <c r="E30" i="2"/>
</calcChain>
</file>

<file path=xl/sharedStrings.xml><?xml version="1.0" encoding="utf-8"?>
<sst xmlns="http://schemas.openxmlformats.org/spreadsheetml/2006/main" count="219" uniqueCount="117">
  <si>
    <t>合計所得金額</t>
    <rPh sb="0" eb="2">
      <t>ゴウケイ</t>
    </rPh>
    <rPh sb="2" eb="4">
      <t>ショトク</t>
    </rPh>
    <rPh sb="4" eb="6">
      <t>キンガク</t>
    </rPh>
    <phoneticPr fontId="1"/>
  </si>
  <si>
    <t>総所得金額等</t>
    <rPh sb="0" eb="1">
      <t>ソウ</t>
    </rPh>
    <rPh sb="1" eb="3">
      <t>ショトク</t>
    </rPh>
    <rPh sb="3" eb="5">
      <t>キンガク</t>
    </rPh>
    <rPh sb="5" eb="6">
      <t>トウ</t>
    </rPh>
    <phoneticPr fontId="1"/>
  </si>
  <si>
    <t>配偶者控除等</t>
    <rPh sb="0" eb="3">
      <t>ハイグウシャ</t>
    </rPh>
    <rPh sb="3" eb="5">
      <t>コウジョ</t>
    </rPh>
    <rPh sb="5" eb="6">
      <t>トウ</t>
    </rPh>
    <phoneticPr fontId="1"/>
  </si>
  <si>
    <t>扶養控除情報</t>
    <rPh sb="0" eb="2">
      <t>フヨウ</t>
    </rPh>
    <rPh sb="2" eb="4">
      <t>コウジョ</t>
    </rPh>
    <rPh sb="4" eb="6">
      <t>ジョウホウ</t>
    </rPh>
    <phoneticPr fontId="1"/>
  </si>
  <si>
    <t>本人該当区分</t>
    <rPh sb="0" eb="2">
      <t>ホンニン</t>
    </rPh>
    <rPh sb="2" eb="4">
      <t>ガイトウ</t>
    </rPh>
    <rPh sb="4" eb="6">
      <t>クブン</t>
    </rPh>
    <phoneticPr fontId="1"/>
  </si>
  <si>
    <t>生年月日</t>
    <rPh sb="0" eb="2">
      <t>セイネン</t>
    </rPh>
    <rPh sb="2" eb="4">
      <t>ガッピ</t>
    </rPh>
    <phoneticPr fontId="1"/>
  </si>
  <si>
    <t>生活扶助</t>
    <rPh sb="0" eb="2">
      <t>セイカツ</t>
    </rPh>
    <rPh sb="2" eb="4">
      <t>フジョ</t>
    </rPh>
    <phoneticPr fontId="1"/>
  </si>
  <si>
    <t>市町村民税の課税者</t>
    <rPh sb="0" eb="3">
      <t>シチョウソン</t>
    </rPh>
    <rPh sb="3" eb="4">
      <t>ミン</t>
    </rPh>
    <rPh sb="4" eb="5">
      <t>ゼイ</t>
    </rPh>
    <rPh sb="6" eb="8">
      <t>カゼイ</t>
    </rPh>
    <rPh sb="8" eb="9">
      <t>シャ</t>
    </rPh>
    <phoneticPr fontId="1"/>
  </si>
  <si>
    <t>支給額算定基準額</t>
    <rPh sb="0" eb="3">
      <t>シキュウガク</t>
    </rPh>
    <rPh sb="3" eb="5">
      <t>サンテイ</t>
    </rPh>
    <rPh sb="5" eb="7">
      <t>キジュン</t>
    </rPh>
    <rPh sb="7" eb="8">
      <t>ガク</t>
    </rPh>
    <phoneticPr fontId="1"/>
  </si>
  <si>
    <t>支援区分</t>
    <rPh sb="0" eb="2">
      <t>シエン</t>
    </rPh>
    <rPh sb="2" eb="4">
      <t>クブン</t>
    </rPh>
    <phoneticPr fontId="1"/>
  </si>
  <si>
    <t>生計維持者１</t>
    <rPh sb="0" eb="2">
      <t>セイケイ</t>
    </rPh>
    <rPh sb="2" eb="4">
      <t>イジ</t>
    </rPh>
    <rPh sb="4" eb="5">
      <t>シャ</t>
    </rPh>
    <phoneticPr fontId="1"/>
  </si>
  <si>
    <t>生計維持者２</t>
    <rPh sb="0" eb="2">
      <t>セイケイ</t>
    </rPh>
    <rPh sb="2" eb="4">
      <t>イジ</t>
    </rPh>
    <rPh sb="4" eb="5">
      <t>シャ</t>
    </rPh>
    <phoneticPr fontId="1"/>
  </si>
  <si>
    <t>申込者本人</t>
    <rPh sb="0" eb="2">
      <t>モウシコミ</t>
    </rPh>
    <rPh sb="2" eb="3">
      <t>シャ</t>
    </rPh>
    <rPh sb="3" eb="5">
      <t>ホンニン</t>
    </rPh>
    <phoneticPr fontId="1"/>
  </si>
  <si>
    <t>年齢</t>
    <rPh sb="0" eb="2">
      <t>ネンレイ</t>
    </rPh>
    <phoneticPr fontId="1"/>
  </si>
  <si>
    <t>本人</t>
    <rPh sb="0" eb="2">
      <t>ホンニン</t>
    </rPh>
    <phoneticPr fontId="1"/>
  </si>
  <si>
    <t>採用の区分</t>
    <rPh sb="0" eb="2">
      <t>サイヨウ</t>
    </rPh>
    <rPh sb="3" eb="5">
      <t>クブン</t>
    </rPh>
    <phoneticPr fontId="1"/>
  </si>
  <si>
    <t>課税者</t>
    <rPh sb="0" eb="2">
      <t>カゼイ</t>
    </rPh>
    <rPh sb="2" eb="3">
      <t>シャ</t>
    </rPh>
    <phoneticPr fontId="1"/>
  </si>
  <si>
    <t>本人該当区分_障害者</t>
    <rPh sb="0" eb="2">
      <t>ホンニン</t>
    </rPh>
    <rPh sb="2" eb="4">
      <t>ガイトウ</t>
    </rPh>
    <rPh sb="4" eb="6">
      <t>クブン</t>
    </rPh>
    <rPh sb="7" eb="10">
      <t>ショウガイシャ</t>
    </rPh>
    <phoneticPr fontId="1"/>
  </si>
  <si>
    <t>控除対象障害者</t>
    <rPh sb="0" eb="2">
      <t>コウジョ</t>
    </rPh>
    <rPh sb="2" eb="4">
      <t>タイショウ</t>
    </rPh>
    <rPh sb="4" eb="7">
      <t>ショウガイシャ</t>
    </rPh>
    <phoneticPr fontId="1"/>
  </si>
  <si>
    <t>控除対象寡婦（寡夫）</t>
    <rPh sb="0" eb="2">
      <t>コウジョ</t>
    </rPh>
    <rPh sb="2" eb="4">
      <t>タイショウ</t>
    </rPh>
    <rPh sb="4" eb="6">
      <t>カフ</t>
    </rPh>
    <rPh sb="7" eb="9">
      <t>カフ</t>
    </rPh>
    <phoneticPr fontId="1"/>
  </si>
  <si>
    <t>本人該当区分_寡婦</t>
    <rPh sb="0" eb="2">
      <t>ホンニン</t>
    </rPh>
    <rPh sb="2" eb="4">
      <t>ガイトウ</t>
    </rPh>
    <rPh sb="4" eb="6">
      <t>クブン</t>
    </rPh>
    <rPh sb="7" eb="9">
      <t>カフ</t>
    </rPh>
    <phoneticPr fontId="1"/>
  </si>
  <si>
    <t>生計維持者の数</t>
    <rPh sb="0" eb="2">
      <t>セイケイ</t>
    </rPh>
    <rPh sb="2" eb="4">
      <t>イジ</t>
    </rPh>
    <rPh sb="4" eb="5">
      <t>シャ</t>
    </rPh>
    <rPh sb="6" eb="7">
      <t>カズ</t>
    </rPh>
    <phoneticPr fontId="1"/>
  </si>
  <si>
    <t>賦課期日</t>
    <rPh sb="0" eb="2">
      <t>フカ</t>
    </rPh>
    <rPh sb="2" eb="4">
      <t>キジツ</t>
    </rPh>
    <phoneticPr fontId="1"/>
  </si>
  <si>
    <t>指定都市</t>
    <rPh sb="0" eb="2">
      <t>シテイ</t>
    </rPh>
    <rPh sb="2" eb="4">
      <t>トシ</t>
    </rPh>
    <phoneticPr fontId="1"/>
  </si>
  <si>
    <t>配偶者控除</t>
    <rPh sb="0" eb="3">
      <t>ハイグウシャ</t>
    </rPh>
    <rPh sb="3" eb="5">
      <t>コウジョ</t>
    </rPh>
    <phoneticPr fontId="1"/>
  </si>
  <si>
    <t>扶養親族数</t>
    <rPh sb="0" eb="2">
      <t>フヨウ</t>
    </rPh>
    <rPh sb="2" eb="4">
      <t>シンゾク</t>
    </rPh>
    <rPh sb="4" eb="5">
      <t>スウ</t>
    </rPh>
    <phoneticPr fontId="1"/>
  </si>
  <si>
    <t>非課税限度</t>
    <rPh sb="0" eb="3">
      <t>ヒカゼイ</t>
    </rPh>
    <rPh sb="3" eb="5">
      <t>ゲンド</t>
    </rPh>
    <phoneticPr fontId="1"/>
  </si>
  <si>
    <t>本人該当障害</t>
    <rPh sb="0" eb="2">
      <t>ホンニン</t>
    </rPh>
    <rPh sb="2" eb="4">
      <t>ガイトウ</t>
    </rPh>
    <rPh sb="4" eb="6">
      <t>ショウガイ</t>
    </rPh>
    <phoneticPr fontId="1"/>
  </si>
  <si>
    <t>本人該当寡婦</t>
    <rPh sb="0" eb="2">
      <t>ホンニン</t>
    </rPh>
    <rPh sb="2" eb="4">
      <t>ガイトウ</t>
    </rPh>
    <rPh sb="4" eb="6">
      <t>カフ</t>
    </rPh>
    <phoneticPr fontId="1"/>
  </si>
  <si>
    <t>本人該当未成年</t>
    <rPh sb="0" eb="2">
      <t>ホンニン</t>
    </rPh>
    <rPh sb="2" eb="4">
      <t>ガイトウ</t>
    </rPh>
    <rPh sb="4" eb="7">
      <t>ミセイネン</t>
    </rPh>
    <phoneticPr fontId="1"/>
  </si>
  <si>
    <t>非課税の基準</t>
    <rPh sb="0" eb="3">
      <t>ヒカゼイ</t>
    </rPh>
    <rPh sb="4" eb="6">
      <t>キジュン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</si>
  <si>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</si>
  <si>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調整控除額＋調整額</t>
    <rPh sb="0" eb="2">
      <t>チョウセイ</t>
    </rPh>
    <rPh sb="2" eb="4">
      <t>コウジョ</t>
    </rPh>
    <rPh sb="4" eb="5">
      <t>ガク</t>
    </rPh>
    <rPh sb="6" eb="8">
      <t>チョウセイ</t>
    </rPh>
    <rPh sb="8" eb="9">
      <t>ガク</t>
    </rPh>
    <phoneticPr fontId="1"/>
  </si>
  <si>
    <t>採用区分</t>
    <rPh sb="0" eb="2">
      <t>サイヨウ</t>
    </rPh>
    <rPh sb="2" eb="4">
      <t>クブン</t>
    </rPh>
    <phoneticPr fontId="1"/>
  </si>
  <si>
    <t>項目</t>
    <rPh sb="0" eb="2">
      <t>コウモク</t>
    </rPh>
    <phoneticPr fontId="1"/>
  </si>
  <si>
    <t>生計維持者区分</t>
    <rPh sb="0" eb="2">
      <t>セイケイ</t>
    </rPh>
    <rPh sb="2" eb="4">
      <t>イジ</t>
    </rPh>
    <rPh sb="4" eb="5">
      <t>シャ</t>
    </rPh>
    <rPh sb="5" eb="7">
      <t>クブン</t>
    </rPh>
    <phoneticPr fontId="1"/>
  </si>
  <si>
    <t>非課税判定</t>
    <rPh sb="0" eb="3">
      <t>ヒカゼイ</t>
    </rPh>
    <rPh sb="3" eb="5">
      <t>ハンテイ</t>
    </rPh>
    <phoneticPr fontId="1"/>
  </si>
  <si>
    <t>項番</t>
    <rPh sb="0" eb="2">
      <t>コウバン</t>
    </rPh>
    <phoneticPr fontId="1"/>
  </si>
  <si>
    <t>地方税法第第295条第1項第2号の
非課税の基準</t>
    <rPh sb="0" eb="3">
      <t>チホウゼイ</t>
    </rPh>
    <rPh sb="3" eb="4">
      <t>ホウ</t>
    </rPh>
    <rPh sb="4" eb="5">
      <t>ダイ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rPh sb="18" eb="21">
      <t>ヒカゼイ</t>
    </rPh>
    <rPh sb="22" eb="24">
      <t>キジュン</t>
    </rPh>
    <phoneticPr fontId="1"/>
  </si>
  <si>
    <t>1.(1)①
2.(1)①</t>
    <phoneticPr fontId="1"/>
  </si>
  <si>
    <t>1.(1)②</t>
    <phoneticPr fontId="1"/>
  </si>
  <si>
    <t>1.(1)③</t>
    <phoneticPr fontId="1"/>
  </si>
  <si>
    <t>1.(1)④</t>
    <phoneticPr fontId="1"/>
  </si>
  <si>
    <t>1.(1)⑤</t>
    <phoneticPr fontId="1"/>
  </si>
  <si>
    <t>1.(2)</t>
    <phoneticPr fontId="1"/>
  </si>
  <si>
    <t>2.(1)②</t>
    <phoneticPr fontId="1"/>
  </si>
  <si>
    <t>2.(1)③</t>
    <phoneticPr fontId="1"/>
  </si>
  <si>
    <t>2.(1)④</t>
    <phoneticPr fontId="1"/>
  </si>
  <si>
    <t>2.(1)⑤</t>
    <phoneticPr fontId="1"/>
  </si>
  <si>
    <t>2.(1)⑥</t>
    <phoneticPr fontId="1"/>
  </si>
  <si>
    <t>2.(1)⑦</t>
    <phoneticPr fontId="1"/>
  </si>
  <si>
    <t>2.(1)⑧</t>
    <phoneticPr fontId="1"/>
  </si>
  <si>
    <t>2.(1)⑨</t>
    <phoneticPr fontId="1"/>
  </si>
  <si>
    <t>2.(2)</t>
    <phoneticPr fontId="1"/>
  </si>
  <si>
    <t>3.(1)①</t>
    <phoneticPr fontId="1"/>
  </si>
  <si>
    <t>3.(1)②</t>
    <phoneticPr fontId="1"/>
  </si>
  <si>
    <t>3.(1)③</t>
    <phoneticPr fontId="1"/>
  </si>
  <si>
    <t>3.(1)④</t>
    <phoneticPr fontId="1"/>
  </si>
  <si>
    <t>3.(2)</t>
    <phoneticPr fontId="1"/>
  </si>
  <si>
    <t>コード</t>
    <phoneticPr fontId="1"/>
  </si>
  <si>
    <t>２人</t>
    <rPh sb="1" eb="2">
      <t>ニン</t>
    </rPh>
    <phoneticPr fontId="1"/>
  </si>
  <si>
    <t>１人</t>
    <rPh sb="1" eb="2">
      <t>ニン</t>
    </rPh>
    <phoneticPr fontId="1"/>
  </si>
  <si>
    <t>独立生計</t>
    <rPh sb="0" eb="2">
      <t>ドクリツ</t>
    </rPh>
    <rPh sb="2" eb="4">
      <t>セイケイ</t>
    </rPh>
    <phoneticPr fontId="1"/>
  </si>
  <si>
    <t>大学等予約採用</t>
    <rPh sb="0" eb="2">
      <t>ダイガク</t>
    </rPh>
    <rPh sb="2" eb="3">
      <t>トウ</t>
    </rPh>
    <rPh sb="3" eb="5">
      <t>ヨヤク</t>
    </rPh>
    <rPh sb="5" eb="7">
      <t>サイヨウ</t>
    </rPh>
    <phoneticPr fontId="1"/>
  </si>
  <si>
    <t>春の大学等在学採用</t>
    <rPh sb="0" eb="1">
      <t>ハル</t>
    </rPh>
    <rPh sb="2" eb="4">
      <t>ダイガク</t>
    </rPh>
    <rPh sb="4" eb="5">
      <t>トウ</t>
    </rPh>
    <rPh sb="5" eb="7">
      <t>ザイガク</t>
    </rPh>
    <rPh sb="7" eb="9">
      <t>サイヨウ</t>
    </rPh>
    <phoneticPr fontId="1"/>
  </si>
  <si>
    <t>秋の大学等在学採用</t>
    <rPh sb="0" eb="1">
      <t>アキ</t>
    </rPh>
    <rPh sb="2" eb="4">
      <t>ダイガク</t>
    </rPh>
    <rPh sb="4" eb="5">
      <t>トウ</t>
    </rPh>
    <rPh sb="5" eb="7">
      <t>ザイガク</t>
    </rPh>
    <rPh sb="7" eb="9">
      <t>サイヨウ</t>
    </rPh>
    <phoneticPr fontId="1"/>
  </si>
  <si>
    <t>受給していない</t>
    <rPh sb="0" eb="2">
      <t>ジュキュウ</t>
    </rPh>
    <phoneticPr fontId="1"/>
  </si>
  <si>
    <t>受給している</t>
    <rPh sb="0" eb="2">
      <t>ジュキュウ</t>
    </rPh>
    <phoneticPr fontId="1"/>
  </si>
  <si>
    <t>政令指定都市でない</t>
    <rPh sb="0" eb="2">
      <t>セイレイ</t>
    </rPh>
    <rPh sb="2" eb="4">
      <t>シテイ</t>
    </rPh>
    <rPh sb="4" eb="6">
      <t>トシ</t>
    </rPh>
    <phoneticPr fontId="1"/>
  </si>
  <si>
    <t>政令指定都市</t>
    <rPh sb="0" eb="2">
      <t>セイレイ</t>
    </rPh>
    <rPh sb="2" eb="4">
      <t>シテイ</t>
    </rPh>
    <rPh sb="4" eb="6">
      <t>トシ</t>
    </rPh>
    <phoneticPr fontId="1"/>
  </si>
  <si>
    <t>非該当</t>
    <rPh sb="0" eb="1">
      <t>ヒ</t>
    </rPh>
    <rPh sb="1" eb="3">
      <t>ガイトウ</t>
    </rPh>
    <phoneticPr fontId="1"/>
  </si>
  <si>
    <t>一般の控除対象配偶者</t>
    <rPh sb="0" eb="2">
      <t>イッパン</t>
    </rPh>
    <rPh sb="3" eb="5">
      <t>コウジョ</t>
    </rPh>
    <rPh sb="5" eb="7">
      <t>タイショウ</t>
    </rPh>
    <rPh sb="7" eb="10">
      <t>ハイグウシャ</t>
    </rPh>
    <phoneticPr fontId="1"/>
  </si>
  <si>
    <t>老人控除対象配偶者</t>
    <rPh sb="0" eb="2">
      <t>ロウジン</t>
    </rPh>
    <rPh sb="2" eb="4">
      <t>コウジョ</t>
    </rPh>
    <rPh sb="4" eb="6">
      <t>タイショウ</t>
    </rPh>
    <rPh sb="6" eb="9">
      <t>ハイグウシャ</t>
    </rPh>
    <phoneticPr fontId="1"/>
  </si>
  <si>
    <t>控除対象配偶者を除く同一生計配偶者</t>
    <rPh sb="0" eb="2">
      <t>コウジョ</t>
    </rPh>
    <rPh sb="2" eb="4">
      <t>タイショウ</t>
    </rPh>
    <rPh sb="4" eb="7">
      <t>ハイグウシャ</t>
    </rPh>
    <rPh sb="8" eb="9">
      <t>ノゾ</t>
    </rPh>
    <rPh sb="10" eb="12">
      <t>ドウイツ</t>
    </rPh>
    <rPh sb="12" eb="14">
      <t>セイケイ</t>
    </rPh>
    <rPh sb="14" eb="17">
      <t>ハイグウシャ</t>
    </rPh>
    <phoneticPr fontId="1"/>
  </si>
  <si>
    <t>特別障害</t>
    <rPh sb="0" eb="2">
      <t>トクベツ</t>
    </rPh>
    <rPh sb="2" eb="4">
      <t>ショウガイ</t>
    </rPh>
    <phoneticPr fontId="1"/>
  </si>
  <si>
    <t>原爆障害</t>
    <rPh sb="0" eb="2">
      <t>ゲンバク</t>
    </rPh>
    <rPh sb="2" eb="4">
      <t>ショウガイ</t>
    </rPh>
    <phoneticPr fontId="1"/>
  </si>
  <si>
    <t>他障害</t>
    <rPh sb="0" eb="1">
      <t>タ</t>
    </rPh>
    <rPh sb="1" eb="3">
      <t>ショウガイ</t>
    </rPh>
    <phoneticPr fontId="1"/>
  </si>
  <si>
    <t>寡婦一般</t>
    <rPh sb="0" eb="2">
      <t>カフ</t>
    </rPh>
    <rPh sb="2" eb="4">
      <t>イッパン</t>
    </rPh>
    <phoneticPr fontId="1"/>
  </si>
  <si>
    <t>寡婦特別</t>
    <rPh sb="0" eb="2">
      <t>カフ</t>
    </rPh>
    <rPh sb="2" eb="4">
      <t>トクベツ</t>
    </rPh>
    <phoneticPr fontId="1"/>
  </si>
  <si>
    <t>寡夫</t>
    <rPh sb="0" eb="2">
      <t>カフ</t>
    </rPh>
    <phoneticPr fontId="1"/>
  </si>
  <si>
    <t>仮申込日</t>
    <rPh sb="0" eb="1">
      <t>カリ</t>
    </rPh>
    <rPh sb="1" eb="3">
      <t>モウシコミ</t>
    </rPh>
    <rPh sb="3" eb="4">
      <t>ビ</t>
    </rPh>
    <phoneticPr fontId="1"/>
  </si>
  <si>
    <t>合計所得金額（円）</t>
    <rPh sb="0" eb="2">
      <t>ゴウケイ</t>
    </rPh>
    <rPh sb="2" eb="4">
      <t>ショトク</t>
    </rPh>
    <rPh sb="4" eb="6">
      <t>キンガク</t>
    </rPh>
    <rPh sb="7" eb="8">
      <t>エン</t>
    </rPh>
    <phoneticPr fontId="1"/>
  </si>
  <si>
    <t>繰越控除額（円）</t>
    <rPh sb="0" eb="2">
      <t>クリコシ</t>
    </rPh>
    <rPh sb="2" eb="4">
      <t>コウジョ</t>
    </rPh>
    <rPh sb="4" eb="5">
      <t>ガク</t>
    </rPh>
    <rPh sb="6" eb="7">
      <t>エン</t>
    </rPh>
    <phoneticPr fontId="1"/>
  </si>
  <si>
    <t>一般（人）</t>
    <rPh sb="0" eb="2">
      <t>イッパン</t>
    </rPh>
    <rPh sb="3" eb="4">
      <t>ニン</t>
    </rPh>
    <phoneticPr fontId="1"/>
  </si>
  <si>
    <t>特定（人）</t>
    <rPh sb="0" eb="2">
      <t>トクテイ</t>
    </rPh>
    <rPh sb="3" eb="4">
      <t>ニン</t>
    </rPh>
    <phoneticPr fontId="1"/>
  </si>
  <si>
    <t>老人（人）</t>
    <rPh sb="0" eb="2">
      <t>ロウジン</t>
    </rPh>
    <rPh sb="3" eb="4">
      <t>ニン</t>
    </rPh>
    <phoneticPr fontId="1"/>
  </si>
  <si>
    <t>16歳未満扶養親族（人）</t>
    <rPh sb="2" eb="5">
      <t>サイミマン</t>
    </rPh>
    <rPh sb="5" eb="7">
      <t>フヨウ</t>
    </rPh>
    <rPh sb="7" eb="9">
      <t>シンゾク</t>
    </rPh>
    <rPh sb="10" eb="11">
      <t>ニン</t>
    </rPh>
    <phoneticPr fontId="1"/>
  </si>
  <si>
    <t>課税所得額（課税標準額）（円）</t>
    <rPh sb="0" eb="2">
      <t>カゼイ</t>
    </rPh>
    <rPh sb="2" eb="4">
      <t>ショトク</t>
    </rPh>
    <rPh sb="4" eb="5">
      <t>ガク</t>
    </rPh>
    <rPh sb="6" eb="8">
      <t>カゼイ</t>
    </rPh>
    <rPh sb="8" eb="10">
      <t>ヒョウジュン</t>
    </rPh>
    <rPh sb="10" eb="11">
      <t>ガク</t>
    </rPh>
    <rPh sb="13" eb="14">
      <t>エン</t>
    </rPh>
    <phoneticPr fontId="1"/>
  </si>
  <si>
    <t>市町村民税調整控除額（円）</t>
    <rPh sb="0" eb="3">
      <t>シチョウソン</t>
    </rPh>
    <rPh sb="3" eb="4">
      <t>ミン</t>
    </rPh>
    <rPh sb="4" eb="5">
      <t>ゼイ</t>
    </rPh>
    <rPh sb="5" eb="7">
      <t>チョウセイ</t>
    </rPh>
    <rPh sb="7" eb="9">
      <t>コウジョ</t>
    </rPh>
    <rPh sb="9" eb="10">
      <t>ガク</t>
    </rPh>
    <rPh sb="11" eb="12">
      <t>エン</t>
    </rPh>
    <phoneticPr fontId="1"/>
  </si>
  <si>
    <t>市町村民税調整額（円）</t>
    <rPh sb="0" eb="3">
      <t>シチョウソン</t>
    </rPh>
    <rPh sb="3" eb="4">
      <t>ミン</t>
    </rPh>
    <rPh sb="4" eb="5">
      <t>ゼイ</t>
    </rPh>
    <rPh sb="5" eb="7">
      <t>チョウセイ</t>
    </rPh>
    <rPh sb="7" eb="8">
      <t>ガク</t>
    </rPh>
    <rPh sb="9" eb="10">
      <t>エン</t>
    </rPh>
    <phoneticPr fontId="1"/>
  </si>
  <si>
    <t>総所得金額等（円）</t>
    <rPh sb="0" eb="1">
      <t>ソウ</t>
    </rPh>
    <rPh sb="1" eb="3">
      <t>ショトク</t>
    </rPh>
    <rPh sb="3" eb="5">
      <t>キンガク</t>
    </rPh>
    <rPh sb="5" eb="6">
      <t>トウ</t>
    </rPh>
    <rPh sb="7" eb="8">
      <t>エン</t>
    </rPh>
    <phoneticPr fontId="1"/>
  </si>
  <si>
    <t>扶養親族の数（人）</t>
    <rPh sb="0" eb="2">
      <t>フヨウ</t>
    </rPh>
    <rPh sb="2" eb="4">
      <t>シンゾク</t>
    </rPh>
    <rPh sb="5" eb="6">
      <t>カズ</t>
    </rPh>
    <rPh sb="7" eb="8">
      <t>ニン</t>
    </rPh>
    <phoneticPr fontId="1"/>
  </si>
  <si>
    <t>地方税法附則第3条の3第4項の
非課税限度（円）</t>
    <rPh sb="0" eb="3">
      <t>チホウゼイ</t>
    </rPh>
    <rPh sb="3" eb="4">
      <t>ホウ</t>
    </rPh>
    <rPh sb="4" eb="6">
      <t>フソク</t>
    </rPh>
    <rPh sb="6" eb="7">
      <t>ダイ</t>
    </rPh>
    <rPh sb="8" eb="9">
      <t>ジョウ</t>
    </rPh>
    <rPh sb="11" eb="12">
      <t>ダイ</t>
    </rPh>
    <rPh sb="13" eb="14">
      <t>コウ</t>
    </rPh>
    <rPh sb="16" eb="19">
      <t>ヒカゼイ</t>
    </rPh>
    <rPh sb="19" eb="21">
      <t>ゲンド</t>
    </rPh>
    <rPh sb="22" eb="23">
      <t>エン</t>
    </rPh>
    <phoneticPr fontId="1"/>
  </si>
  <si>
    <t>支給額算定基準額（円）</t>
    <rPh sb="0" eb="3">
      <t>シキュウガク</t>
    </rPh>
    <rPh sb="3" eb="5">
      <t>サンテイ</t>
    </rPh>
    <rPh sb="5" eb="7">
      <t>キジュン</t>
    </rPh>
    <rPh sb="7" eb="8">
      <t>ガク</t>
    </rPh>
    <rPh sb="9" eb="10">
      <t>エン</t>
    </rPh>
    <phoneticPr fontId="1"/>
  </si>
  <si>
    <t>Ⅰ．基本情報</t>
    <rPh sb="2" eb="4">
      <t>キホン</t>
    </rPh>
    <rPh sb="4" eb="6">
      <t>ジョウホウ</t>
    </rPh>
    <phoneticPr fontId="1"/>
  </si>
  <si>
    <t>経済基準の適格認定</t>
    <rPh sb="0" eb="2">
      <t>ケイザイ</t>
    </rPh>
    <rPh sb="2" eb="4">
      <t>キジュン</t>
    </rPh>
    <rPh sb="5" eb="7">
      <t>テキカク</t>
    </rPh>
    <rPh sb="7" eb="9">
      <t>ニンテイ</t>
    </rPh>
    <phoneticPr fontId="1"/>
  </si>
  <si>
    <t>区分</t>
    <rPh sb="0" eb="2">
      <t>クブン</t>
    </rPh>
    <phoneticPr fontId="1"/>
  </si>
  <si>
    <t>対象の年度（西暦４桁）</t>
    <rPh sb="0" eb="2">
      <t>タイショウ</t>
    </rPh>
    <rPh sb="3" eb="5">
      <t>ネンド</t>
    </rPh>
    <rPh sb="6" eb="8">
      <t>セイレキ</t>
    </rPh>
    <rPh sb="9" eb="10">
      <t>ケタ</t>
    </rPh>
    <phoneticPr fontId="1"/>
  </si>
  <si>
    <t>Ⅱ．地方税情報</t>
    <rPh sb="2" eb="5">
      <t>チホウゼイ</t>
    </rPh>
    <rPh sb="5" eb="7">
      <t>ジョウホウ</t>
    </rPh>
    <phoneticPr fontId="1"/>
  </si>
  <si>
    <t>支給額算定基準額判定ツール</t>
    <rPh sb="0" eb="3">
      <t>シキュウガク</t>
    </rPh>
    <rPh sb="3" eb="5">
      <t>サンテイ</t>
    </rPh>
    <rPh sb="5" eb="7">
      <t>キジュン</t>
    </rPh>
    <rPh sb="7" eb="8">
      <t>ガク</t>
    </rPh>
    <rPh sb="8" eb="10">
      <t>ハンテイ</t>
    </rPh>
    <phoneticPr fontId="1"/>
  </si>
  <si>
    <t>黄色いセルは数値を入力、青いセルは該当するものを選択してください。</t>
    <rPh sb="0" eb="2">
      <t>キイロ</t>
    </rPh>
    <rPh sb="6" eb="8">
      <t>スウチ</t>
    </rPh>
    <rPh sb="9" eb="11">
      <t>ニュウリョク</t>
    </rPh>
    <rPh sb="12" eb="13">
      <t>アオ</t>
    </rPh>
    <rPh sb="17" eb="19">
      <t>ガイトウ</t>
    </rPh>
    <rPh sb="24" eb="26">
      <t>センタク</t>
    </rPh>
    <phoneticPr fontId="1"/>
  </si>
  <si>
    <t>税情報を参照しながら、黄色いセルは数値を入力、青いセルは該当するものを選択してください。</t>
    <rPh sb="0" eb="1">
      <t>ゼイ</t>
    </rPh>
    <rPh sb="1" eb="3">
      <t>ジョウホウ</t>
    </rPh>
    <rPh sb="4" eb="6">
      <t>サンショウ</t>
    </rPh>
    <rPh sb="11" eb="13">
      <t>キイロ</t>
    </rPh>
    <rPh sb="17" eb="19">
      <t>スウチ</t>
    </rPh>
    <rPh sb="20" eb="22">
      <t>ニュウリョク</t>
    </rPh>
    <rPh sb="23" eb="24">
      <t>アオ</t>
    </rPh>
    <rPh sb="28" eb="30">
      <t>ガイトウ</t>
    </rPh>
    <rPh sb="35" eb="37">
      <t>センタク</t>
    </rPh>
    <phoneticPr fontId="1"/>
  </si>
  <si>
    <t>※申請する（申請した）年度</t>
    <rPh sb="1" eb="3">
      <t>シンセイ</t>
    </rPh>
    <rPh sb="6" eb="8">
      <t>シンセイ</t>
    </rPh>
    <rPh sb="11" eb="13">
      <t>ネンド</t>
    </rPh>
    <phoneticPr fontId="1"/>
  </si>
  <si>
    <t>対象外</t>
  </si>
  <si>
    <t>【入力例】</t>
    <rPh sb="1" eb="3">
      <t>ニュウリョク</t>
    </rPh>
    <rPh sb="3" eb="4">
      <t>レイ</t>
    </rPh>
    <phoneticPr fontId="1"/>
  </si>
  <si>
    <t>※申請する（申請した）年度
　（適格認定の場合は、認定の年度）</t>
    <rPh sb="1" eb="3">
      <t>シンセイ</t>
    </rPh>
    <rPh sb="6" eb="8">
      <t>シンセイ</t>
    </rPh>
    <rPh sb="11" eb="13">
      <t>ネンド</t>
    </rPh>
    <rPh sb="16" eb="18">
      <t>テキカク</t>
    </rPh>
    <rPh sb="18" eb="20">
      <t>ニンテイ</t>
    </rPh>
    <rPh sb="21" eb="23">
      <t>バアイ</t>
    </rPh>
    <rPh sb="25" eb="27">
      <t>ニンテイ</t>
    </rPh>
    <rPh sb="28" eb="30">
      <t>ネンド</t>
    </rPh>
    <phoneticPr fontId="1"/>
  </si>
  <si>
    <t>2019年1月1日時点の生活保護法の
生活扶助の受給</t>
  </si>
  <si>
    <t>　　</t>
    <phoneticPr fontId="1"/>
  </si>
  <si>
    <t xml:space="preserve">
</t>
    <phoneticPr fontId="1"/>
  </si>
  <si>
    <t>　</t>
    <phoneticPr fontId="1"/>
  </si>
  <si>
    <t>税制改正新旧判定</t>
    <rPh sb="0" eb="2">
      <t>ゼイセイ</t>
    </rPh>
    <rPh sb="2" eb="4">
      <t>カイセイ</t>
    </rPh>
    <rPh sb="4" eb="6">
      <t>シンキュウ</t>
    </rPh>
    <rPh sb="6" eb="8">
      <t>ハンテイ</t>
    </rPh>
    <phoneticPr fontId="1"/>
  </si>
  <si>
    <t>0…2021改正前、1…2021改正後</t>
    <rPh sb="6" eb="9">
      <t>カイセイマエ</t>
    </rPh>
    <rPh sb="16" eb="19">
      <t>カイセイゴ</t>
    </rPh>
    <phoneticPr fontId="1"/>
  </si>
  <si>
    <t>大学等在学中の予約採用（2019年度のみ）</t>
    <rPh sb="0" eb="2">
      <t>ダイガク</t>
    </rPh>
    <rPh sb="2" eb="3">
      <t>トウ</t>
    </rPh>
    <rPh sb="3" eb="6">
      <t>ザイガクチュウ</t>
    </rPh>
    <rPh sb="7" eb="9">
      <t>ヨヤク</t>
    </rPh>
    <rPh sb="9" eb="11">
      <t>サイヨウ</t>
    </rPh>
    <rPh sb="16" eb="18">
      <t>ネンド</t>
    </rPh>
    <phoneticPr fontId="1"/>
  </si>
  <si>
    <t>公開</t>
    <rPh sb="0" eb="2">
      <t>コウカイ</t>
    </rPh>
    <phoneticPr fontId="1"/>
  </si>
  <si>
    <t>適格認定（経済）対応</t>
    <rPh sb="0" eb="2">
      <t>テキカク</t>
    </rPh>
    <rPh sb="2" eb="4">
      <t>ニンテイ</t>
    </rPh>
    <rPh sb="5" eb="7">
      <t>ケイザイ</t>
    </rPh>
    <rPh sb="8" eb="10">
      <t>タイオウ</t>
    </rPh>
    <phoneticPr fontId="1"/>
  </si>
  <si>
    <t>税制改正対応</t>
    <rPh sb="0" eb="2">
      <t>ゼイセイ</t>
    </rPh>
    <rPh sb="2" eb="4">
      <t>カイセイ</t>
    </rPh>
    <rPh sb="4" eb="6">
      <t>タイオウ</t>
    </rPh>
    <phoneticPr fontId="1"/>
  </si>
  <si>
    <t>ひとり親</t>
    <rPh sb="3" eb="4">
      <t>オヤ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</si>
</sst>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0;[Red]0"/>
    <numFmt numFmtId="178" formatCode="0_ "/>
    <numFmt numFmtId="179" formatCode="yyyy&quot;.&quot;mm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4" fontId="0" fillId="0" borderId="0" xfId="0" applyNumberFormat="1"/>
    <xf numFmtId="0" fontId="0" fillId="2" borderId="3" xfId="0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 wrapText="1"/>
    </xf>
    <xf numFmtId="176" fontId="2" fillId="2" borderId="4" xfId="0" applyNumberFormat="1" applyFont="1" applyFill="1" applyBorder="1" applyAlignment="1">
      <alignment vertical="center" wrapText="1"/>
    </xf>
    <xf numFmtId="176" fontId="2" fillId="2" borderId="6" xfId="0" applyNumberFormat="1" applyFont="1" applyFill="1" applyBorder="1" applyAlignment="1">
      <alignment vertical="center" wrapText="1"/>
    </xf>
    <xf numFmtId="176" fontId="2" fillId="2" borderId="7" xfId="0" applyNumberFormat="1" applyFont="1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vertical="center" wrapText="1"/>
    </xf>
    <xf numFmtId="176" fontId="2" fillId="2" borderId="13" xfId="0" applyNumberFormat="1" applyFont="1" applyFill="1" applyBorder="1" applyAlignment="1">
      <alignment vertical="center" wrapText="1"/>
    </xf>
    <xf numFmtId="0" fontId="0" fillId="2" borderId="17" xfId="0" applyFill="1" applyBorder="1" applyAlignment="1">
      <alignment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2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6" fontId="0" fillId="2" borderId="34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0" fillId="3" borderId="2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77" fontId="0" fillId="3" borderId="13" xfId="0" applyNumberFormat="1" applyFill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center" vertical="center" wrapText="1"/>
    </xf>
    <xf numFmtId="177" fontId="0" fillId="3" borderId="4" xfId="0" applyNumberFormat="1" applyFill="1" applyBorder="1" applyAlignment="1">
      <alignment horizontal="center" vertical="center" wrapText="1"/>
    </xf>
    <xf numFmtId="176" fontId="2" fillId="3" borderId="13" xfId="0" applyNumberFormat="1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14" fontId="0" fillId="3" borderId="15" xfId="0" applyNumberFormat="1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>
      <alignment horizontal="left"/>
    </xf>
    <xf numFmtId="176" fontId="2" fillId="2" borderId="37" xfId="0" applyNumberFormat="1" applyFont="1" applyFill="1" applyBorder="1" applyAlignment="1">
      <alignment vertical="center" wrapText="1"/>
    </xf>
    <xf numFmtId="176" fontId="2" fillId="2" borderId="38" xfId="0" applyNumberFormat="1" applyFont="1" applyFill="1" applyBorder="1" applyAlignment="1">
      <alignment vertical="center" wrapText="1"/>
    </xf>
    <xf numFmtId="176" fontId="2" fillId="2" borderId="39" xfId="0" applyNumberFormat="1" applyFont="1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4" borderId="4" xfId="0" applyFill="1" applyBorder="1" applyAlignment="1">
      <alignment horizontal="center" vertical="center" shrinkToFit="1"/>
    </xf>
    <xf numFmtId="0" fontId="0" fillId="2" borderId="17" xfId="0" applyFill="1" applyBorder="1" applyAlignment="1">
      <alignment vertical="center" shrinkToFit="1"/>
    </xf>
    <xf numFmtId="179" fontId="0" fillId="0" borderId="0" xfId="0" applyNumberFormat="1" applyAlignment="1">
      <alignment horizontal="right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colors>
    <mruColors>
      <color rgb="FFFFFFCC"/>
      <color rgb="FFCCFF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168086</xdr:colOff>
      <xdr:row>5</xdr:row>
      <xdr:rowOff>0</xdr:rowOff>
    </xdr:from>
    <xdr:to>
      <xdr:col>15</xdr:col>
      <xdr:colOff>59949</xdr:colOff>
      <xdr:row>14</xdr:row>
      <xdr:rowOff>48935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9150161" y="1295400"/>
          <a:ext cx="4692463" cy="3096935"/>
          <a:chOff x="9368118" y="1288676"/>
          <a:chExt cx="4676775" cy="3130553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9368118" y="1288676"/>
            <a:ext cx="4676775" cy="3130553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200">
                <a:solidFill>
                  <a:sysClr val="windowText" lastClr="000000"/>
                </a:solidFill>
              </a:rPr>
              <a:t>支給額算定基準額判定ツール　入力にあたって</a:t>
            </a:r>
            <a:endParaRPr kumimoji="1" lang="en-US" altLang="ja-JP" sz="12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u="none">
                <a:solidFill>
                  <a:sysClr val="windowText" lastClr="000000"/>
                </a:solidFill>
              </a:rPr>
              <a:t>　</a:t>
            </a:r>
            <a:r>
              <a:rPr kumimoji="1" lang="ja-JP" altLang="en-US" sz="1100" u="sng">
                <a:solidFill>
                  <a:sysClr val="windowText" lastClr="000000"/>
                </a:solidFill>
              </a:rPr>
              <a:t>このファイルを開いた際に、ウインドウ上部に下のような黄色いメッセージが表示されることがあります。その場合、「編集を有効にする</a:t>
            </a:r>
            <a:r>
              <a:rPr kumimoji="1" lang="en-US" altLang="ja-JP" sz="1100" u="sng">
                <a:solidFill>
                  <a:sysClr val="windowText" lastClr="000000"/>
                </a:solidFill>
              </a:rPr>
              <a:t>(E)</a:t>
            </a:r>
            <a:r>
              <a:rPr kumimoji="1" lang="ja-JP" altLang="en-US" sz="1100" u="sng">
                <a:solidFill>
                  <a:sysClr val="windowText" lastClr="000000"/>
                </a:solidFill>
              </a:rPr>
              <a:t>」を押さないと入力を開始することができません。</a:t>
            </a:r>
            <a:endParaRPr kumimoji="1" lang="en-US" altLang="ja-JP" sz="1100" u="sng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このファイルを（独）日本学生支援機構のホームページからダウンロードしたことをご確認のうえ、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「編集を有効にする</a:t>
            </a:r>
            <a:r>
              <a:rPr kumimoji="1"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(E)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」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を押して開始してください。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（メッセージは、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Microsoft Excel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のバージョン等によって異なります。）</a:t>
            </a:r>
            <a:endParaRPr kumimoji="1" lang="en-US" altLang="ja-JP" sz="1100">
              <a:solidFill>
                <a:sysClr val="windowText" lastClr="000000"/>
              </a:solidFill>
            </a:endParaRPr>
          </a:p>
        </xdr:txBody>
      </xdr:sp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371293" y="2805130"/>
            <a:ext cx="4552026" cy="208178"/>
          </a:xfrm>
          <a:prstGeom prst="rect">
            <a:avLst/>
          </a:prstGeom>
        </xdr:spPr>
      </xdr:pic>
      <xdr:sp macro="" textlink="">
        <xdr:nvSpPr>
          <xdr:cNvPr id="4" name="円/楕円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2809818" y="2734250"/>
            <a:ext cx="895350" cy="266700"/>
          </a:xfrm>
          <a:prstGeom prst="ellipse">
            <a:avLst/>
          </a:prstGeom>
          <a:noFill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68118" y="3060967"/>
            <a:ext cx="4603750" cy="1304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円/楕円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3235267" y="3023175"/>
            <a:ext cx="765175" cy="187325"/>
          </a:xfrm>
          <a:prstGeom prst="ellipse">
            <a:avLst/>
          </a:prstGeom>
          <a:noFill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1"/>
  <sheetViews>
    <sheetView tabSelected="1" view="pageBreakPreview" zoomScaleNormal="100" zoomScaleSheetLayoutView="100" workbookViewId="0">
      <selection activeCell="G29" sqref="G29"/>
    </sheetView>
  </sheetViews>
  <sheetFormatPr defaultRowHeight="13.5" x14ac:dyDescent="0.15"/>
  <cols>
    <col min="1" max="1" width="6.5" customWidth="1"/>
    <col min="2" max="2" width="7.125" customWidth="1"/>
    <col min="4" max="4" width="24.25" customWidth="1"/>
    <col min="5" max="7" width="22.375" customWidth="1"/>
    <col min="8" max="8" width="3.875" customWidth="1"/>
  </cols>
  <sheetData>
    <row r="1" spans="2:7" ht="23.25" customHeight="1" x14ac:dyDescent="0.15">
      <c r="B1" s="44" t="s">
        <v>99</v>
      </c>
      <c r="G1" s="55">
        <f>MAX(修正履歴!A:A)</f>
        <v>44256</v>
      </c>
    </row>
    <row r="2" spans="2:7" x14ac:dyDescent="0.15">
      <c r="G2" s="18"/>
    </row>
    <row r="3" spans="2:7" x14ac:dyDescent="0.15">
      <c r="B3" s="45" t="s">
        <v>94</v>
      </c>
      <c r="G3" s="18"/>
    </row>
    <row r="4" spans="2:7" ht="24.75" customHeight="1" thickBot="1" x14ac:dyDescent="0.2">
      <c r="B4" s="25" t="s">
        <v>100</v>
      </c>
      <c r="G4" s="18"/>
    </row>
    <row r="5" spans="2:7" ht="27" customHeight="1" x14ac:dyDescent="0.15">
      <c r="B5" s="72" t="s">
        <v>97</v>
      </c>
      <c r="C5" s="73"/>
      <c r="D5" s="74"/>
      <c r="E5" s="26">
        <v>2022</v>
      </c>
      <c r="F5" s="70" t="s">
        <v>105</v>
      </c>
      <c r="G5" s="71"/>
    </row>
    <row r="6" spans="2:7" ht="27" customHeight="1" x14ac:dyDescent="0.15">
      <c r="B6" s="75" t="s">
        <v>96</v>
      </c>
      <c r="C6" s="76"/>
      <c r="D6" s="77"/>
      <c r="E6" s="53" t="s">
        <v>63</v>
      </c>
    </row>
    <row r="7" spans="2:7" ht="27" customHeight="1" thickBot="1" x14ac:dyDescent="0.2">
      <c r="B7" s="78" t="s">
        <v>21</v>
      </c>
      <c r="C7" s="79"/>
      <c r="D7" s="80"/>
      <c r="E7" s="28" t="s">
        <v>60</v>
      </c>
    </row>
    <row r="8" spans="2:7" ht="27" customHeight="1" x14ac:dyDescent="0.15">
      <c r="B8" s="46" t="s">
        <v>98</v>
      </c>
      <c r="C8" s="14"/>
      <c r="D8" s="14"/>
      <c r="E8" s="14"/>
    </row>
    <row r="9" spans="2:7" ht="24" customHeight="1" thickBot="1" x14ac:dyDescent="0.2">
      <c r="B9" s="25" t="s">
        <v>101</v>
      </c>
      <c r="C9" s="20"/>
      <c r="D9" s="20"/>
      <c r="E9" s="19"/>
    </row>
    <row r="10" spans="2:7" ht="27" customHeight="1" thickBot="1" x14ac:dyDescent="0.2">
      <c r="B10" s="21" t="s">
        <v>37</v>
      </c>
      <c r="C10" s="81" t="s">
        <v>34</v>
      </c>
      <c r="D10" s="82"/>
      <c r="E10" s="22" t="s">
        <v>10</v>
      </c>
      <c r="F10" s="23" t="s">
        <v>11</v>
      </c>
      <c r="G10" s="24" t="s">
        <v>12</v>
      </c>
    </row>
    <row r="11" spans="2:7" ht="27" customHeight="1" thickTop="1" x14ac:dyDescent="0.15">
      <c r="B11" s="16" t="s">
        <v>39</v>
      </c>
      <c r="C11" s="59" t="s">
        <v>81</v>
      </c>
      <c r="D11" s="60"/>
      <c r="E11" s="38"/>
      <c r="F11" s="39"/>
      <c r="G11" s="40"/>
    </row>
    <row r="12" spans="2:7" ht="27" customHeight="1" x14ac:dyDescent="0.15">
      <c r="B12" s="2" t="s">
        <v>40</v>
      </c>
      <c r="C12" s="67" t="s">
        <v>4</v>
      </c>
      <c r="D12" s="10" t="s">
        <v>18</v>
      </c>
      <c r="E12" s="29" t="s">
        <v>70</v>
      </c>
      <c r="F12" s="30" t="s">
        <v>70</v>
      </c>
      <c r="G12" s="31" t="s">
        <v>70</v>
      </c>
    </row>
    <row r="13" spans="2:7" ht="27" customHeight="1" x14ac:dyDescent="0.15">
      <c r="B13" s="2" t="s">
        <v>41</v>
      </c>
      <c r="C13" s="67"/>
      <c r="D13" s="54" t="str">
        <f>"控除対象寡婦"&amp;IF(計算シート!B23=1,"・ひとり親","（寡夫）")</f>
        <v>控除対象寡婦・ひとり親</v>
      </c>
      <c r="E13" s="29" t="s">
        <v>70</v>
      </c>
      <c r="F13" s="30" t="s">
        <v>70</v>
      </c>
      <c r="G13" s="31" t="s">
        <v>70</v>
      </c>
    </row>
    <row r="14" spans="2:7" ht="27" customHeight="1" x14ac:dyDescent="0.15">
      <c r="B14" s="2" t="s">
        <v>42</v>
      </c>
      <c r="C14" s="65" t="s">
        <v>5</v>
      </c>
      <c r="D14" s="66"/>
      <c r="E14" s="41"/>
      <c r="F14" s="42"/>
      <c r="G14" s="43"/>
    </row>
    <row r="15" spans="2:7" ht="27" customHeight="1" x14ac:dyDescent="0.15">
      <c r="B15" s="2" t="s">
        <v>43</v>
      </c>
      <c r="C15" s="67" t="str">
        <f>IF(E5="","----年-月-日",TEXT(計算シート!B5,"yyyy年m月d日"))&amp;"時点の生活保護法の
生活扶助の受給"</f>
        <v>2022年1月1日時点の生活保護法の
生活扶助の受給</v>
      </c>
      <c r="D15" s="69"/>
      <c r="E15" s="29" t="s">
        <v>66</v>
      </c>
      <c r="F15" s="30" t="s">
        <v>66</v>
      </c>
      <c r="G15" s="31" t="s">
        <v>66</v>
      </c>
    </row>
    <row r="16" spans="2:7" ht="27" customHeight="1" x14ac:dyDescent="0.15">
      <c r="B16" s="2" t="s">
        <v>45</v>
      </c>
      <c r="C16" s="59" t="s">
        <v>82</v>
      </c>
      <c r="D16" s="60"/>
      <c r="E16" s="38"/>
      <c r="F16" s="39"/>
      <c r="G16" s="40"/>
    </row>
    <row r="17" spans="2:8" ht="27" customHeight="1" x14ac:dyDescent="0.15">
      <c r="B17" s="2" t="s">
        <v>47</v>
      </c>
      <c r="C17" s="59" t="s">
        <v>2</v>
      </c>
      <c r="D17" s="60"/>
      <c r="E17" s="29" t="s">
        <v>70</v>
      </c>
      <c r="F17" s="30" t="s">
        <v>70</v>
      </c>
      <c r="G17" s="31" t="s">
        <v>70</v>
      </c>
    </row>
    <row r="18" spans="2:8" ht="27" customHeight="1" x14ac:dyDescent="0.15">
      <c r="B18" s="2" t="s">
        <v>48</v>
      </c>
      <c r="C18" s="67" t="s">
        <v>3</v>
      </c>
      <c r="D18" s="10" t="s">
        <v>83</v>
      </c>
      <c r="E18" s="35"/>
      <c r="F18" s="36"/>
      <c r="G18" s="37"/>
    </row>
    <row r="19" spans="2:8" ht="27" customHeight="1" x14ac:dyDescent="0.15">
      <c r="B19" s="2" t="s">
        <v>49</v>
      </c>
      <c r="C19" s="67"/>
      <c r="D19" s="10" t="s">
        <v>84</v>
      </c>
      <c r="E19" s="35"/>
      <c r="F19" s="36"/>
      <c r="G19" s="37"/>
    </row>
    <row r="20" spans="2:8" ht="27" customHeight="1" x14ac:dyDescent="0.15">
      <c r="B20" s="2" t="s">
        <v>50</v>
      </c>
      <c r="C20" s="67"/>
      <c r="D20" s="10" t="s">
        <v>85</v>
      </c>
      <c r="E20" s="35"/>
      <c r="F20" s="36"/>
      <c r="G20" s="37"/>
    </row>
    <row r="21" spans="2:8" ht="27" customHeight="1" x14ac:dyDescent="0.15">
      <c r="B21" s="2" t="s">
        <v>51</v>
      </c>
      <c r="C21" s="59" t="s">
        <v>86</v>
      </c>
      <c r="D21" s="60"/>
      <c r="E21" s="35"/>
      <c r="F21" s="36"/>
      <c r="G21" s="37"/>
    </row>
    <row r="22" spans="2:8" ht="27" customHeight="1" x14ac:dyDescent="0.15">
      <c r="B22" s="2" t="s">
        <v>54</v>
      </c>
      <c r="C22" s="59" t="s">
        <v>87</v>
      </c>
      <c r="D22" s="60"/>
      <c r="E22" s="38"/>
      <c r="F22" s="39"/>
      <c r="G22" s="40"/>
    </row>
    <row r="23" spans="2:8" ht="27" customHeight="1" x14ac:dyDescent="0.15">
      <c r="B23" s="2" t="s">
        <v>55</v>
      </c>
      <c r="C23" s="59" t="s">
        <v>88</v>
      </c>
      <c r="D23" s="60"/>
      <c r="E23" s="38"/>
      <c r="F23" s="39"/>
      <c r="G23" s="40"/>
    </row>
    <row r="24" spans="2:8" ht="27" customHeight="1" x14ac:dyDescent="0.15">
      <c r="B24" s="2" t="s">
        <v>56</v>
      </c>
      <c r="C24" s="59" t="s">
        <v>89</v>
      </c>
      <c r="D24" s="60"/>
      <c r="E24" s="38"/>
      <c r="F24" s="39"/>
      <c r="G24" s="40"/>
    </row>
    <row r="25" spans="2:8" ht="27" customHeight="1" thickBot="1" x14ac:dyDescent="0.2">
      <c r="B25" s="13" t="s">
        <v>57</v>
      </c>
      <c r="C25" s="61" t="s">
        <v>7</v>
      </c>
      <c r="D25" s="62"/>
      <c r="E25" s="32" t="s">
        <v>68</v>
      </c>
      <c r="F25" s="33" t="s">
        <v>68</v>
      </c>
      <c r="G25" s="34" t="s">
        <v>68</v>
      </c>
    </row>
    <row r="26" spans="2:8" ht="27" customHeight="1" thickTop="1" x14ac:dyDescent="0.15">
      <c r="B26" s="17" t="s">
        <v>44</v>
      </c>
      <c r="C26" s="68" t="s">
        <v>38</v>
      </c>
      <c r="D26" s="66"/>
      <c r="E26" s="8">
        <f>計算シート!B17</f>
        <v>0</v>
      </c>
      <c r="F26" s="5">
        <f>計算シート!C17</f>
        <v>0</v>
      </c>
      <c r="G26" s="6">
        <f>計算シート!D17</f>
        <v>0</v>
      </c>
    </row>
    <row r="27" spans="2:8" ht="27" customHeight="1" x14ac:dyDescent="0.15">
      <c r="B27" s="2" t="s">
        <v>46</v>
      </c>
      <c r="C27" s="65" t="s">
        <v>90</v>
      </c>
      <c r="D27" s="66"/>
      <c r="E27" s="8">
        <f>計算シート!B10</f>
        <v>0</v>
      </c>
      <c r="F27" s="5">
        <f>計算シート!C10</f>
        <v>0</v>
      </c>
      <c r="G27" s="6">
        <f>計算シート!D10</f>
        <v>0</v>
      </c>
    </row>
    <row r="28" spans="2:8" ht="27" customHeight="1" x14ac:dyDescent="0.15">
      <c r="B28" s="2" t="s">
        <v>52</v>
      </c>
      <c r="C28" s="59" t="s">
        <v>91</v>
      </c>
      <c r="D28" s="60"/>
      <c r="E28" s="11">
        <f>計算シート!B12</f>
        <v>0</v>
      </c>
      <c r="F28" s="11">
        <f>計算シート!C12</f>
        <v>0</v>
      </c>
      <c r="G28" s="15">
        <f>計算シート!D12</f>
        <v>0</v>
      </c>
      <c r="H28" s="12"/>
    </row>
    <row r="29" spans="2:8" ht="27" customHeight="1" x14ac:dyDescent="0.15">
      <c r="B29" s="2" t="s">
        <v>53</v>
      </c>
      <c r="C29" s="67" t="s">
        <v>92</v>
      </c>
      <c r="D29" s="60"/>
      <c r="E29" s="9">
        <f>計算シート!B13</f>
        <v>450000</v>
      </c>
      <c r="F29" s="3">
        <f>計算シート!C13</f>
        <v>450000</v>
      </c>
      <c r="G29" s="4">
        <f>計算シート!D13</f>
        <v>450000</v>
      </c>
    </row>
    <row r="30" spans="2:8" ht="27" customHeight="1" thickBot="1" x14ac:dyDescent="0.2">
      <c r="B30" s="7" t="s">
        <v>58</v>
      </c>
      <c r="C30" s="61" t="s">
        <v>93</v>
      </c>
      <c r="D30" s="62"/>
      <c r="E30" s="47">
        <f>計算シート!B21</f>
        <v>0</v>
      </c>
      <c r="F30" s="48">
        <f>計算シート!C21</f>
        <v>0</v>
      </c>
      <c r="G30" s="49">
        <f>計算シート!D21</f>
        <v>0</v>
      </c>
    </row>
    <row r="31" spans="2:8" ht="27" customHeight="1" thickTop="1" thickBot="1" x14ac:dyDescent="0.2">
      <c r="B31" s="50"/>
      <c r="C31" s="63" t="s">
        <v>9</v>
      </c>
      <c r="D31" s="64"/>
      <c r="E31" s="56" t="str">
        <f>計算シート!B22</f>
        <v>第Ⅰ区分</v>
      </c>
      <c r="F31" s="57"/>
      <c r="G31" s="58"/>
      <c r="H31" s="18"/>
    </row>
  </sheetData>
  <sheetProtection password="E216" sheet="1" objects="1" scenarios="1"/>
  <protectedRanges>
    <protectedRange sqref="E11:G25" name="範囲2"/>
    <protectedRange sqref="E5:E8" name="範囲1"/>
  </protectedRanges>
  <mergeCells count="24">
    <mergeCell ref="F5:G5"/>
    <mergeCell ref="B5:D5"/>
    <mergeCell ref="B6:D6"/>
    <mergeCell ref="B7:D7"/>
    <mergeCell ref="C14:D14"/>
    <mergeCell ref="C11:D11"/>
    <mergeCell ref="C12:C13"/>
    <mergeCell ref="C10:D10"/>
    <mergeCell ref="C17:D17"/>
    <mergeCell ref="C18:C20"/>
    <mergeCell ref="C21:D21"/>
    <mergeCell ref="C15:D15"/>
    <mergeCell ref="C16:D16"/>
    <mergeCell ref="E31:G31"/>
    <mergeCell ref="C28:D28"/>
    <mergeCell ref="C22:D22"/>
    <mergeCell ref="C23:D23"/>
    <mergeCell ref="C24:D24"/>
    <mergeCell ref="C30:D30"/>
    <mergeCell ref="C31:D31"/>
    <mergeCell ref="C27:D27"/>
    <mergeCell ref="C29:D29"/>
    <mergeCell ref="C25:D25"/>
    <mergeCell ref="C26:D26"/>
  </mergeCells>
  <phoneticPr fontId="1"/>
  <dataValidations count="1">
    <dataValidation type="whole" allowBlank="1" showInputMessage="1" showErrorMessage="1" sqref="E5" xr:uid="{00000000-0002-0000-0000-000000000000}">
      <formula1>2000</formula1>
      <formula2>9999</formula2>
    </dataValidation>
  </dataValidations>
  <pageMargins left="0.25" right="0.25" top="0.75" bottom="0.75" header="0.3" footer="0.3"/>
  <pageSetup paperSize="9" scale="8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6693939-5631-40E4-8DF6-9BBEC5793151}">
            <xm:f>計算シート!$B$2=3</xm:f>
            <x14:dxf>
              <fill>
                <patternFill>
                  <bgColor theme="1"/>
                </patternFill>
              </fill>
            </x14:dxf>
          </x14:cfRule>
          <xm:sqref>E10:F30</xm:sqref>
        </x14:conditionalFormatting>
        <x14:conditionalFormatting xmlns:xm="http://schemas.microsoft.com/office/excel/2006/main">
          <x14:cfRule type="expression" priority="2" id="{54ACC330-6A35-4911-99A3-4D20E03EFF41}">
            <xm:f>計算シート!$B$2=2</xm:f>
            <x14:dxf>
              <fill>
                <patternFill>
                  <bgColor theme="1"/>
                </patternFill>
              </fill>
            </x14:dxf>
          </x14:cfRule>
          <xm:sqref>F10:F30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リストボックス!$A$2:$A$4</xm:f>
          </x14:formula1>
          <xm:sqref>E7</xm:sqref>
        </x14:dataValidation>
        <x14:dataValidation type="list" allowBlank="1" showInputMessage="1" showErrorMessage="1" xr:uid="{00000000-0002-0000-0000-000002000000}">
          <x14:formula1>
            <xm:f>リストボックス!$E$2:$E$3</xm:f>
          </x14:formula1>
          <xm:sqref>E15:G15</xm:sqref>
        </x14:dataValidation>
        <x14:dataValidation type="list" allowBlank="1" showInputMessage="1" showErrorMessage="1" xr:uid="{00000000-0002-0000-0000-000003000000}">
          <x14:formula1>
            <xm:f>リストボックス!$G$2:$G$3</xm:f>
          </x14:formula1>
          <xm:sqref>E25:G25</xm:sqref>
        </x14:dataValidation>
        <x14:dataValidation type="list" allowBlank="1" showInputMessage="1" showErrorMessage="1" xr:uid="{00000000-0002-0000-0000-000004000000}">
          <x14:formula1>
            <xm:f>リストボックス!$I$2:$I$5</xm:f>
          </x14:formula1>
          <xm:sqref>E17:G17</xm:sqref>
        </x14:dataValidation>
        <x14:dataValidation type="list" allowBlank="1" showInputMessage="1" showErrorMessage="1" xr:uid="{00000000-0002-0000-0000-000005000000}">
          <x14:formula1>
            <xm:f>リストボックス!$K$2:$K$5</xm:f>
          </x14:formula1>
          <xm:sqref>E12:G12</xm:sqref>
        </x14:dataValidation>
        <x14:dataValidation type="list" allowBlank="1" showInputMessage="1" showErrorMessage="1" xr:uid="{00000000-0002-0000-0000-000006000000}">
          <x14:formula1>
            <xm:f>リストボックス!$M$2:$M$6</xm:f>
          </x14:formula1>
          <xm:sqref>E13:G13</xm:sqref>
        </x14:dataValidation>
        <x14:dataValidation type="list" allowBlank="1" showInputMessage="1" showErrorMessage="1" xr:uid="{00000000-0002-0000-0000-000007000000}">
          <x14:formula1>
            <xm:f>リストボックス!$C$2:$C$6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1"/>
  <sheetViews>
    <sheetView view="pageBreakPreview" zoomScaleNormal="100" zoomScaleSheetLayoutView="100" workbookViewId="0">
      <selection activeCell="E8" sqref="E8"/>
    </sheetView>
  </sheetViews>
  <sheetFormatPr defaultRowHeight="13.5" x14ac:dyDescent="0.15"/>
  <cols>
    <col min="1" max="1" width="6.5" customWidth="1"/>
    <col min="2" max="2" width="7.125" customWidth="1"/>
    <col min="4" max="4" width="24.375" customWidth="1"/>
    <col min="5" max="7" width="22.375" customWidth="1"/>
    <col min="8" max="8" width="3.875" customWidth="1"/>
  </cols>
  <sheetData>
    <row r="1" spans="2:8" ht="23.25" customHeight="1" x14ac:dyDescent="0.15">
      <c r="B1" s="44" t="s">
        <v>99</v>
      </c>
      <c r="E1" s="51" t="s">
        <v>104</v>
      </c>
      <c r="G1" s="52" t="s">
        <v>108</v>
      </c>
      <c r="H1" t="s">
        <v>107</v>
      </c>
    </row>
    <row r="2" spans="2:8" x14ac:dyDescent="0.15">
      <c r="G2" s="18"/>
    </row>
    <row r="3" spans="2:8" x14ac:dyDescent="0.15">
      <c r="B3" s="45" t="s">
        <v>94</v>
      </c>
      <c r="G3" s="18" t="s">
        <v>109</v>
      </c>
    </row>
    <row r="4" spans="2:8" ht="24.75" customHeight="1" thickBot="1" x14ac:dyDescent="0.2">
      <c r="B4" s="25" t="s">
        <v>100</v>
      </c>
      <c r="G4" s="18"/>
    </row>
    <row r="5" spans="2:8" ht="27" customHeight="1" x14ac:dyDescent="0.15">
      <c r="B5" s="72" t="s">
        <v>97</v>
      </c>
      <c r="C5" s="73"/>
      <c r="D5" s="74"/>
      <c r="E5" s="26">
        <v>2019</v>
      </c>
      <c r="F5" s="25" t="s">
        <v>102</v>
      </c>
    </row>
    <row r="6" spans="2:8" ht="27" customHeight="1" x14ac:dyDescent="0.15">
      <c r="B6" s="75" t="s">
        <v>96</v>
      </c>
      <c r="C6" s="76"/>
      <c r="D6" s="77"/>
      <c r="E6" s="27" t="s">
        <v>63</v>
      </c>
    </row>
    <row r="7" spans="2:8" ht="27" customHeight="1" thickBot="1" x14ac:dyDescent="0.2">
      <c r="B7" s="78" t="s">
        <v>21</v>
      </c>
      <c r="C7" s="79"/>
      <c r="D7" s="80"/>
      <c r="E7" s="28" t="s">
        <v>60</v>
      </c>
    </row>
    <row r="8" spans="2:8" ht="27" customHeight="1" x14ac:dyDescent="0.15">
      <c r="B8" s="46" t="s">
        <v>98</v>
      </c>
      <c r="C8" s="14"/>
      <c r="D8" s="14"/>
      <c r="E8" s="14"/>
    </row>
    <row r="9" spans="2:8" ht="24" customHeight="1" thickBot="1" x14ac:dyDescent="0.2">
      <c r="B9" s="25" t="s">
        <v>101</v>
      </c>
      <c r="C9" s="20"/>
      <c r="D9" s="20"/>
      <c r="E9" s="19"/>
    </row>
    <row r="10" spans="2:8" ht="27" customHeight="1" thickBot="1" x14ac:dyDescent="0.2">
      <c r="B10" s="21" t="s">
        <v>37</v>
      </c>
      <c r="C10" s="81" t="s">
        <v>34</v>
      </c>
      <c r="D10" s="82"/>
      <c r="E10" s="22" t="s">
        <v>10</v>
      </c>
      <c r="F10" s="23" t="s">
        <v>11</v>
      </c>
      <c r="G10" s="24" t="s">
        <v>12</v>
      </c>
    </row>
    <row r="11" spans="2:8" ht="27" customHeight="1" thickTop="1" x14ac:dyDescent="0.15">
      <c r="B11" s="16" t="s">
        <v>39</v>
      </c>
      <c r="C11" s="59" t="s">
        <v>81</v>
      </c>
      <c r="D11" s="60"/>
      <c r="E11" s="38">
        <v>3005600</v>
      </c>
      <c r="F11" s="39">
        <v>0</v>
      </c>
      <c r="G11" s="40">
        <v>0</v>
      </c>
    </row>
    <row r="12" spans="2:8" ht="27" customHeight="1" x14ac:dyDescent="0.15">
      <c r="B12" s="2" t="s">
        <v>40</v>
      </c>
      <c r="C12" s="67" t="s">
        <v>4</v>
      </c>
      <c r="D12" s="10" t="s">
        <v>18</v>
      </c>
      <c r="E12" s="29" t="s">
        <v>70</v>
      </c>
      <c r="F12" s="30" t="s">
        <v>70</v>
      </c>
      <c r="G12" s="31" t="s">
        <v>70</v>
      </c>
    </row>
    <row r="13" spans="2:8" ht="27" customHeight="1" x14ac:dyDescent="0.15">
      <c r="B13" s="2" t="s">
        <v>41</v>
      </c>
      <c r="C13" s="67"/>
      <c r="D13" s="10" t="s">
        <v>19</v>
      </c>
      <c r="E13" s="29" t="s">
        <v>70</v>
      </c>
      <c r="F13" s="30" t="s">
        <v>70</v>
      </c>
      <c r="G13" s="31" t="s">
        <v>70</v>
      </c>
    </row>
    <row r="14" spans="2:8" ht="27" customHeight="1" x14ac:dyDescent="0.15">
      <c r="B14" s="2" t="s">
        <v>42</v>
      </c>
      <c r="C14" s="65" t="s">
        <v>5</v>
      </c>
      <c r="D14" s="66"/>
      <c r="E14" s="41">
        <v>22037</v>
      </c>
      <c r="F14" s="42">
        <v>22929</v>
      </c>
      <c r="G14" s="43">
        <v>36708</v>
      </c>
    </row>
    <row r="15" spans="2:8" ht="27" customHeight="1" x14ac:dyDescent="0.15">
      <c r="B15" s="2" t="s">
        <v>43</v>
      </c>
      <c r="C15" s="83" t="s">
        <v>106</v>
      </c>
      <c r="D15" s="84"/>
      <c r="E15" s="29" t="s">
        <v>66</v>
      </c>
      <c r="F15" s="30" t="s">
        <v>66</v>
      </c>
      <c r="G15" s="31" t="s">
        <v>66</v>
      </c>
    </row>
    <row r="16" spans="2:8" ht="27" customHeight="1" x14ac:dyDescent="0.15">
      <c r="B16" s="2" t="s">
        <v>45</v>
      </c>
      <c r="C16" s="59" t="s">
        <v>82</v>
      </c>
      <c r="D16" s="60"/>
      <c r="E16" s="38">
        <v>0</v>
      </c>
      <c r="F16" s="39">
        <v>0</v>
      </c>
      <c r="G16" s="40">
        <v>0</v>
      </c>
    </row>
    <row r="17" spans="2:8" ht="27" customHeight="1" x14ac:dyDescent="0.15">
      <c r="B17" s="2" t="s">
        <v>47</v>
      </c>
      <c r="C17" s="59" t="s">
        <v>2</v>
      </c>
      <c r="D17" s="60"/>
      <c r="E17" s="29" t="s">
        <v>71</v>
      </c>
      <c r="F17" s="30" t="s">
        <v>70</v>
      </c>
      <c r="G17" s="31" t="s">
        <v>70</v>
      </c>
    </row>
    <row r="18" spans="2:8" ht="27" customHeight="1" x14ac:dyDescent="0.15">
      <c r="B18" s="2" t="s">
        <v>48</v>
      </c>
      <c r="C18" s="67" t="s">
        <v>3</v>
      </c>
      <c r="D18" s="10" t="s">
        <v>83</v>
      </c>
      <c r="E18" s="35">
        <v>1</v>
      </c>
      <c r="F18" s="36">
        <v>0</v>
      </c>
      <c r="G18" s="37">
        <v>0</v>
      </c>
    </row>
    <row r="19" spans="2:8" ht="27" customHeight="1" x14ac:dyDescent="0.15">
      <c r="B19" s="2" t="s">
        <v>49</v>
      </c>
      <c r="C19" s="67"/>
      <c r="D19" s="10" t="s">
        <v>84</v>
      </c>
      <c r="E19" s="35">
        <v>0</v>
      </c>
      <c r="F19" s="36">
        <v>0</v>
      </c>
      <c r="G19" s="37">
        <v>0</v>
      </c>
    </row>
    <row r="20" spans="2:8" ht="27" customHeight="1" x14ac:dyDescent="0.15">
      <c r="B20" s="2" t="s">
        <v>50</v>
      </c>
      <c r="C20" s="67"/>
      <c r="D20" s="10" t="s">
        <v>85</v>
      </c>
      <c r="E20" s="35">
        <v>0</v>
      </c>
      <c r="F20" s="36">
        <v>0</v>
      </c>
      <c r="G20" s="37">
        <v>0</v>
      </c>
    </row>
    <row r="21" spans="2:8" ht="27" customHeight="1" x14ac:dyDescent="0.15">
      <c r="B21" s="2" t="s">
        <v>51</v>
      </c>
      <c r="C21" s="59" t="s">
        <v>86</v>
      </c>
      <c r="D21" s="60"/>
      <c r="E21" s="35">
        <v>0</v>
      </c>
      <c r="F21" s="36">
        <v>0</v>
      </c>
      <c r="G21" s="37">
        <v>0</v>
      </c>
    </row>
    <row r="22" spans="2:8" ht="27" customHeight="1" x14ac:dyDescent="0.15">
      <c r="B22" s="2" t="s">
        <v>54</v>
      </c>
      <c r="C22" s="59" t="s">
        <v>87</v>
      </c>
      <c r="D22" s="60"/>
      <c r="E22" s="38">
        <v>1356000</v>
      </c>
      <c r="F22" s="39">
        <v>0</v>
      </c>
      <c r="G22" s="40">
        <v>0</v>
      </c>
    </row>
    <row r="23" spans="2:8" ht="27" customHeight="1" x14ac:dyDescent="0.15">
      <c r="B23" s="2" t="s">
        <v>55</v>
      </c>
      <c r="C23" s="59" t="s">
        <v>88</v>
      </c>
      <c r="D23" s="60"/>
      <c r="E23" s="38">
        <v>4500</v>
      </c>
      <c r="F23" s="39">
        <v>0</v>
      </c>
      <c r="G23" s="40">
        <v>0</v>
      </c>
    </row>
    <row r="24" spans="2:8" ht="27" customHeight="1" x14ac:dyDescent="0.15">
      <c r="B24" s="2" t="s">
        <v>56</v>
      </c>
      <c r="C24" s="59" t="s">
        <v>89</v>
      </c>
      <c r="D24" s="60"/>
      <c r="E24" s="38">
        <v>0</v>
      </c>
      <c r="F24" s="39">
        <v>0</v>
      </c>
      <c r="G24" s="40">
        <v>0</v>
      </c>
    </row>
    <row r="25" spans="2:8" ht="27" customHeight="1" thickBot="1" x14ac:dyDescent="0.2">
      <c r="B25" s="13" t="s">
        <v>57</v>
      </c>
      <c r="C25" s="61" t="s">
        <v>7</v>
      </c>
      <c r="D25" s="62"/>
      <c r="E25" s="32" t="s">
        <v>68</v>
      </c>
      <c r="F25" s="33" t="s">
        <v>68</v>
      </c>
      <c r="G25" s="34" t="s">
        <v>68</v>
      </c>
    </row>
    <row r="26" spans="2:8" ht="27" customHeight="1" thickTop="1" x14ac:dyDescent="0.15">
      <c r="B26" s="17" t="s">
        <v>44</v>
      </c>
      <c r="C26" s="68" t="s">
        <v>38</v>
      </c>
      <c r="D26" s="66"/>
      <c r="E26" s="8">
        <v>0</v>
      </c>
      <c r="F26" s="5">
        <v>0</v>
      </c>
      <c r="G26" s="6">
        <v>1250000</v>
      </c>
    </row>
    <row r="27" spans="2:8" ht="27" customHeight="1" x14ac:dyDescent="0.15">
      <c r="B27" s="2" t="s">
        <v>46</v>
      </c>
      <c r="C27" s="65" t="s">
        <v>90</v>
      </c>
      <c r="D27" s="66"/>
      <c r="E27" s="8">
        <v>3005600</v>
      </c>
      <c r="F27" s="5">
        <v>0</v>
      </c>
      <c r="G27" s="6">
        <v>0</v>
      </c>
    </row>
    <row r="28" spans="2:8" ht="27" customHeight="1" x14ac:dyDescent="0.15">
      <c r="B28" s="2" t="s">
        <v>52</v>
      </c>
      <c r="C28" s="59" t="s">
        <v>91</v>
      </c>
      <c r="D28" s="60"/>
      <c r="E28" s="11">
        <v>2</v>
      </c>
      <c r="F28" s="11">
        <v>0</v>
      </c>
      <c r="G28" s="15">
        <v>0</v>
      </c>
      <c r="H28" s="12"/>
    </row>
    <row r="29" spans="2:8" ht="27" customHeight="1" x14ac:dyDescent="0.15">
      <c r="B29" s="2" t="s">
        <v>53</v>
      </c>
      <c r="C29" s="67" t="s">
        <v>92</v>
      </c>
      <c r="D29" s="60"/>
      <c r="E29" s="9">
        <v>1370000</v>
      </c>
      <c r="F29" s="3">
        <v>350000</v>
      </c>
      <c r="G29" s="4">
        <v>350000</v>
      </c>
    </row>
    <row r="30" spans="2:8" ht="27" customHeight="1" thickBot="1" x14ac:dyDescent="0.2">
      <c r="B30" s="7" t="s">
        <v>58</v>
      </c>
      <c r="C30" s="61" t="s">
        <v>93</v>
      </c>
      <c r="D30" s="62"/>
      <c r="E30" s="47">
        <v>76800</v>
      </c>
      <c r="F30" s="48">
        <v>0</v>
      </c>
      <c r="G30" s="49">
        <v>0</v>
      </c>
    </row>
    <row r="31" spans="2:8" ht="27" customHeight="1" thickTop="1" thickBot="1" x14ac:dyDescent="0.2">
      <c r="B31" s="50"/>
      <c r="C31" s="63" t="s">
        <v>9</v>
      </c>
      <c r="D31" s="64"/>
      <c r="E31" s="85" t="s">
        <v>103</v>
      </c>
      <c r="F31" s="86"/>
      <c r="G31" s="87"/>
      <c r="H31" s="18"/>
    </row>
  </sheetData>
  <sheetProtection sheet="1" objects="1" scenarios="1"/>
  <mergeCells count="23">
    <mergeCell ref="C28:D28"/>
    <mergeCell ref="C29:D29"/>
    <mergeCell ref="C30:D30"/>
    <mergeCell ref="C31:D31"/>
    <mergeCell ref="E31:G31"/>
    <mergeCell ref="C27:D27"/>
    <mergeCell ref="C14:D14"/>
    <mergeCell ref="C15:D15"/>
    <mergeCell ref="C16:D16"/>
    <mergeCell ref="C17:D17"/>
    <mergeCell ref="C18:C20"/>
    <mergeCell ref="C21:D21"/>
    <mergeCell ref="C22:D22"/>
    <mergeCell ref="C23:D23"/>
    <mergeCell ref="C24:D24"/>
    <mergeCell ref="C25:D25"/>
    <mergeCell ref="C26:D26"/>
    <mergeCell ref="C12:C13"/>
    <mergeCell ref="B5:D5"/>
    <mergeCell ref="B6:D6"/>
    <mergeCell ref="B7:D7"/>
    <mergeCell ref="C10:D10"/>
    <mergeCell ref="C11:D11"/>
  </mergeCells>
  <phoneticPr fontId="1"/>
  <dataValidations count="1">
    <dataValidation type="whole" allowBlank="1" showInputMessage="1" showErrorMessage="1" sqref="E5" xr:uid="{00000000-0002-0000-0100-000000000000}">
      <formula1>2000</formula1>
      <formula2>9999</formula2>
    </dataValidation>
  </dataValidations>
  <pageMargins left="0.25" right="0.25" top="0.75" bottom="0.75" header="0.3" footer="0.3"/>
  <pageSetup paperSize="9" scale="8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E593285-F7B1-4D58-A2CA-2538A5B6390A}">
            <xm:f>計算シート!$B$2=3</xm:f>
            <x14:dxf>
              <fill>
                <patternFill>
                  <bgColor theme="1"/>
                </patternFill>
              </fill>
            </x14:dxf>
          </x14:cfRule>
          <xm:sqref>E10:F30</xm:sqref>
        </x14:conditionalFormatting>
        <x14:conditionalFormatting xmlns:xm="http://schemas.microsoft.com/office/excel/2006/main">
          <x14:cfRule type="expression" priority="2" id="{D183E929-F027-4931-8E84-DFE59E4C8485}">
            <xm:f>計算シート!$B$2=2</xm:f>
            <x14:dxf>
              <fill>
                <patternFill>
                  <bgColor theme="1"/>
                </patternFill>
              </fill>
            </x14:dxf>
          </x14:cfRule>
          <xm:sqref>F10:F30</xm:sqref>
        </x14:conditionalFormatting>
        <x14:conditionalFormatting xmlns:xm="http://schemas.microsoft.com/office/excel/2006/main">
          <x14:cfRule type="expression" priority="1" id="{81EBBC7B-4231-4D4F-9859-18074803200F}">
            <xm:f>計算シート!$B$2=3</xm:f>
            <x14:dxf>
              <fill>
                <patternFill>
                  <bgColor theme="1"/>
                </patternFill>
              </fill>
            </x14:dxf>
          </x14:cfRule>
          <xm:sqref>G28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"/>
  <sheetViews>
    <sheetView workbookViewId="0">
      <selection activeCell="G10" sqref="G10"/>
    </sheetView>
  </sheetViews>
  <sheetFormatPr defaultRowHeight="13.5" x14ac:dyDescent="0.15"/>
  <sheetData>
    <row r="1" spans="1:14" x14ac:dyDescent="0.15">
      <c r="A1" t="s">
        <v>21</v>
      </c>
      <c r="B1" t="s">
        <v>59</v>
      </c>
      <c r="C1" t="s">
        <v>15</v>
      </c>
      <c r="D1" t="s">
        <v>59</v>
      </c>
      <c r="E1" t="s">
        <v>6</v>
      </c>
      <c r="F1" t="s">
        <v>59</v>
      </c>
      <c r="G1" t="s">
        <v>16</v>
      </c>
      <c r="H1" t="s">
        <v>59</v>
      </c>
      <c r="I1" t="s">
        <v>2</v>
      </c>
      <c r="J1" t="s">
        <v>59</v>
      </c>
      <c r="K1" t="s">
        <v>17</v>
      </c>
      <c r="L1" t="s">
        <v>59</v>
      </c>
      <c r="M1" t="s">
        <v>20</v>
      </c>
      <c r="N1" t="s">
        <v>59</v>
      </c>
    </row>
    <row r="2" spans="1:14" x14ac:dyDescent="0.15">
      <c r="A2" t="s">
        <v>60</v>
      </c>
      <c r="B2">
        <v>1</v>
      </c>
      <c r="C2" t="s">
        <v>63</v>
      </c>
      <c r="D2">
        <v>1</v>
      </c>
      <c r="E2" t="s">
        <v>66</v>
      </c>
      <c r="F2">
        <v>0</v>
      </c>
      <c r="G2" t="s">
        <v>68</v>
      </c>
      <c r="H2">
        <v>0</v>
      </c>
      <c r="I2" t="s">
        <v>70</v>
      </c>
      <c r="J2">
        <v>0</v>
      </c>
      <c r="K2" t="s">
        <v>70</v>
      </c>
      <c r="L2">
        <v>0</v>
      </c>
      <c r="M2" t="s">
        <v>70</v>
      </c>
      <c r="N2">
        <v>0</v>
      </c>
    </row>
    <row r="3" spans="1:14" x14ac:dyDescent="0.15">
      <c r="A3" t="s">
        <v>61</v>
      </c>
      <c r="B3">
        <v>2</v>
      </c>
      <c r="C3" t="s">
        <v>64</v>
      </c>
      <c r="D3">
        <v>3</v>
      </c>
      <c r="E3" t="s">
        <v>67</v>
      </c>
      <c r="F3">
        <v>1</v>
      </c>
      <c r="G3" t="s">
        <v>69</v>
      </c>
      <c r="H3">
        <v>1</v>
      </c>
      <c r="I3" t="s">
        <v>71</v>
      </c>
      <c r="J3">
        <v>1</v>
      </c>
      <c r="K3" t="s">
        <v>74</v>
      </c>
      <c r="L3">
        <v>1</v>
      </c>
      <c r="M3" t="s">
        <v>77</v>
      </c>
      <c r="N3">
        <v>1</v>
      </c>
    </row>
    <row r="4" spans="1:14" x14ac:dyDescent="0.15">
      <c r="A4" t="s">
        <v>62</v>
      </c>
      <c r="B4">
        <v>3</v>
      </c>
      <c r="C4" t="s">
        <v>65</v>
      </c>
      <c r="D4">
        <v>4</v>
      </c>
      <c r="I4" t="s">
        <v>72</v>
      </c>
      <c r="J4">
        <v>2</v>
      </c>
      <c r="K4" t="s">
        <v>75</v>
      </c>
      <c r="L4">
        <v>2</v>
      </c>
      <c r="M4" t="s">
        <v>78</v>
      </c>
      <c r="N4">
        <v>2</v>
      </c>
    </row>
    <row r="5" spans="1:14" x14ac:dyDescent="0.15">
      <c r="C5" t="s">
        <v>95</v>
      </c>
      <c r="D5">
        <v>5</v>
      </c>
      <c r="I5" t="s">
        <v>73</v>
      </c>
      <c r="J5">
        <v>3</v>
      </c>
      <c r="K5" t="s">
        <v>76</v>
      </c>
      <c r="L5">
        <v>3</v>
      </c>
      <c r="M5" t="s">
        <v>79</v>
      </c>
      <c r="N5">
        <v>3</v>
      </c>
    </row>
    <row r="6" spans="1:14" x14ac:dyDescent="0.15">
      <c r="C6" t="s">
        <v>112</v>
      </c>
      <c r="D6">
        <v>2</v>
      </c>
      <c r="M6" t="s">
        <v>116</v>
      </c>
      <c r="N6">
        <v>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workbookViewId="0">
      <selection activeCell="G10" sqref="G10"/>
    </sheetView>
  </sheetViews>
  <sheetFormatPr defaultRowHeight="13.5" x14ac:dyDescent="0.15"/>
  <cols>
    <col min="1" max="1" width="16" customWidth="1"/>
    <col min="2" max="3" width="12.375" bestFit="1" customWidth="1"/>
    <col min="4" max="4" width="14.5" customWidth="1"/>
  </cols>
  <sheetData>
    <row r="1" spans="1:4" x14ac:dyDescent="0.15">
      <c r="B1" t="s">
        <v>10</v>
      </c>
      <c r="C1" t="s">
        <v>11</v>
      </c>
      <c r="D1" t="s">
        <v>14</v>
      </c>
    </row>
    <row r="2" spans="1:4" x14ac:dyDescent="0.15">
      <c r="A2" t="s">
        <v>35</v>
      </c>
      <c r="B2">
        <f>VLOOKUP(入力シート!E7,リストボックス!A1:B4,2,0)</f>
        <v>1</v>
      </c>
    </row>
    <row r="3" spans="1:4" x14ac:dyDescent="0.15">
      <c r="A3" t="s">
        <v>33</v>
      </c>
      <c r="B3">
        <f>VLOOKUP(入力シート!E6,リストボックス!C2:D6,2,0)</f>
        <v>1</v>
      </c>
    </row>
    <row r="4" spans="1:4" x14ac:dyDescent="0.15">
      <c r="A4" t="s">
        <v>80</v>
      </c>
      <c r="B4" s="1">
        <f>DATE(入力シート!E5,4,1)</f>
        <v>44652</v>
      </c>
    </row>
    <row r="5" spans="1:4" x14ac:dyDescent="0.15">
      <c r="A5" t="s">
        <v>22</v>
      </c>
      <c r="B5" s="1">
        <f>IF(B3=3,DATE(YEAR(B4)-1,1,1),DATE(YEAR(B4),1,1))</f>
        <v>44562</v>
      </c>
    </row>
    <row r="6" spans="1:4" x14ac:dyDescent="0.15">
      <c r="A6" t="s">
        <v>13</v>
      </c>
      <c r="B6">
        <f>DATEDIF(入力シート!E14,$B$5,"y")</f>
        <v>122</v>
      </c>
      <c r="C6">
        <f>DATEDIF(入力シート!F14,$B$5,"y")</f>
        <v>122</v>
      </c>
      <c r="D6">
        <f>DATEDIF(入力シート!G14,$B$5,"y")</f>
        <v>122</v>
      </c>
    </row>
    <row r="7" spans="1:4" x14ac:dyDescent="0.15">
      <c r="A7" t="s">
        <v>6</v>
      </c>
      <c r="B7">
        <f>VLOOKUP(入力シート!E15,リストボックス!$E$1:$F$3,2,0)</f>
        <v>0</v>
      </c>
      <c r="C7">
        <f>VLOOKUP(入力シート!F15,リストボックス!$E$1:$F$3,2,0)</f>
        <v>0</v>
      </c>
      <c r="D7">
        <f>VLOOKUP(入力シート!G15,リストボックス!$E$1:$F$3,2,0)</f>
        <v>0</v>
      </c>
    </row>
    <row r="8" spans="1:4" x14ac:dyDescent="0.15">
      <c r="A8" t="s">
        <v>23</v>
      </c>
      <c r="B8">
        <f>VLOOKUP(入力シート!E25,リストボックス!$G$1:$H$3,2,0)</f>
        <v>0</v>
      </c>
      <c r="C8">
        <f>VLOOKUP(入力シート!F25,リストボックス!$G$1:$H$3,2,0)</f>
        <v>0</v>
      </c>
      <c r="D8">
        <f>VLOOKUP(入力シート!G25,リストボックス!$G$1:$H$3,2,0)</f>
        <v>0</v>
      </c>
    </row>
    <row r="9" spans="1:4" x14ac:dyDescent="0.15">
      <c r="A9" t="s">
        <v>0</v>
      </c>
      <c r="B9">
        <f>入力シート!E11</f>
        <v>0</v>
      </c>
      <c r="C9">
        <f>入力シート!F11</f>
        <v>0</v>
      </c>
      <c r="D9">
        <f>入力シート!G11</f>
        <v>0</v>
      </c>
    </row>
    <row r="10" spans="1:4" x14ac:dyDescent="0.15">
      <c r="A10" t="s">
        <v>1</v>
      </c>
      <c r="B10">
        <f>入力シート!E11-入力シート!E16</f>
        <v>0</v>
      </c>
      <c r="C10">
        <f>入力シート!F11-入力シート!F16</f>
        <v>0</v>
      </c>
      <c r="D10">
        <f>入力シート!G11-入力シート!G16</f>
        <v>0</v>
      </c>
    </row>
    <row r="11" spans="1:4" x14ac:dyDescent="0.15">
      <c r="A11" t="s">
        <v>24</v>
      </c>
      <c r="B11">
        <f>IF(VLOOKUP(入力シート!E17,リストボックス!$I$1:$J$5,2,0)&gt;0,1,0)</f>
        <v>0</v>
      </c>
      <c r="C11">
        <f>IF(VLOOKUP(入力シート!F17,リストボックス!$I$1:$J$5,2,0)&gt;0,1,0)</f>
        <v>0</v>
      </c>
      <c r="D11">
        <f>IF(VLOOKUP(入力シート!G17,リストボックス!$I$1:$J$5,2,0)&gt;0,1,0)</f>
        <v>0</v>
      </c>
    </row>
    <row r="12" spans="1:4" x14ac:dyDescent="0.15">
      <c r="A12" t="s">
        <v>25</v>
      </c>
      <c r="B12">
        <f>SUM(B11,入力シート!E18:E21)</f>
        <v>0</v>
      </c>
      <c r="C12">
        <f>SUM(C11,入力シート!F18:F21)</f>
        <v>0</v>
      </c>
      <c r="D12">
        <f>SUM(D11,入力シート!G18:G21)</f>
        <v>0</v>
      </c>
    </row>
    <row r="13" spans="1:4" x14ac:dyDescent="0.15">
      <c r="A13" t="s">
        <v>26</v>
      </c>
      <c r="B13">
        <f>350000*(1+B12)+IF(B12&gt;0,320000,0)+IF(B23=1,100000,0)</f>
        <v>450000</v>
      </c>
      <c r="C13">
        <f>350000*(1+C12)+IF(C12&gt;0,320000,0)+IF(B23=1,100000,0)</f>
        <v>450000</v>
      </c>
      <c r="D13">
        <f>350000*(1+D12)+IF(D12&gt;0,320000,0)+IF(B23=1,100000,0)</f>
        <v>450000</v>
      </c>
    </row>
    <row r="14" spans="1:4" x14ac:dyDescent="0.15">
      <c r="A14" t="s">
        <v>27</v>
      </c>
      <c r="B14">
        <f>VLOOKUP(入力シート!E12,リストボックス!$K$1:$L$5,2,0)</f>
        <v>0</v>
      </c>
      <c r="C14">
        <f>VLOOKUP(入力シート!F12,リストボックス!$K$1:$L$5,2,0)</f>
        <v>0</v>
      </c>
      <c r="D14">
        <f>VLOOKUP(入力シート!G12,リストボックス!$K$1:$L$5,2,0)</f>
        <v>0</v>
      </c>
    </row>
    <row r="15" spans="1:4" x14ac:dyDescent="0.15">
      <c r="A15" t="s">
        <v>28</v>
      </c>
      <c r="B15">
        <f>VLOOKUP(入力シート!E13,リストボックス!$M$1:$N$6,2,0)</f>
        <v>0</v>
      </c>
      <c r="C15">
        <f>VLOOKUP(入力シート!F13,リストボックス!$M$1:$N$6,2,0)</f>
        <v>0</v>
      </c>
      <c r="D15">
        <f>VLOOKUP(入力シート!G13,リストボックス!$M$1:$N$6,2,0)</f>
        <v>0</v>
      </c>
    </row>
    <row r="16" spans="1:4" x14ac:dyDescent="0.15">
      <c r="A16" t="s">
        <v>29</v>
      </c>
      <c r="B16">
        <f>IF(B6&lt;20,1,0)</f>
        <v>0</v>
      </c>
      <c r="C16">
        <f>IF(C6&lt;20,1,0)</f>
        <v>0</v>
      </c>
      <c r="D16">
        <f>IF(D6&lt;20,1,0)</f>
        <v>0</v>
      </c>
    </row>
    <row r="17" spans="1:5" x14ac:dyDescent="0.15">
      <c r="A17" t="s">
        <v>30</v>
      </c>
      <c r="B17">
        <f>IF(SUM(B14:B16)&gt;0,1250000+IF(B23=1,100000,0),0)</f>
        <v>0</v>
      </c>
      <c r="C17">
        <f>IF(SUM(C14:C16)&gt;0,1250000+IF(B23=1,100000,0),0)</f>
        <v>0</v>
      </c>
      <c r="D17">
        <f>IF(SUM(D14:D16)&gt;0,1250000+IF(B23=1,100000,0),0)</f>
        <v>0</v>
      </c>
    </row>
    <row r="18" spans="1:5" x14ac:dyDescent="0.15">
      <c r="A18" t="s">
        <v>31</v>
      </c>
      <c r="B18">
        <f>入力シート!E22</f>
        <v>0</v>
      </c>
      <c r="C18">
        <f>入力シート!F22</f>
        <v>0</v>
      </c>
      <c r="D18">
        <f>入力シート!G22</f>
        <v>0</v>
      </c>
    </row>
    <row r="19" spans="1:5" x14ac:dyDescent="0.15">
      <c r="A19" t="s">
        <v>32</v>
      </c>
      <c r="B19">
        <f>SUM(入力シート!E23:E24)*IF(B8=1,3/4,1)</f>
        <v>0</v>
      </c>
      <c r="C19">
        <f>SUM(入力シート!F23:F24)*IF(C8=1,3/4,1)</f>
        <v>0</v>
      </c>
      <c r="D19">
        <f>SUM(入力シート!G23:G24)*IF(D8=1,3/4,1)</f>
        <v>0</v>
      </c>
    </row>
    <row r="20" spans="1:5" x14ac:dyDescent="0.15">
      <c r="A20" t="s">
        <v>36</v>
      </c>
      <c r="B20">
        <f>IF(OR(B7=1,B9&lt;=B17,B10&lt;=B13),1,0)</f>
        <v>1</v>
      </c>
      <c r="C20">
        <f>IF(OR(C7=1,C9&lt;=C17,C10&lt;=C13),1,0)</f>
        <v>1</v>
      </c>
      <c r="D20">
        <f>IF(OR(D7=1,D9&lt;=D17,D10&lt;=D13),1,0)</f>
        <v>1</v>
      </c>
    </row>
    <row r="21" spans="1:5" x14ac:dyDescent="0.15">
      <c r="A21" t="s">
        <v>8</v>
      </c>
      <c r="B21">
        <f>IF(B2=3,0,IF(B20=1,0,ROUNDDOWN(B18*0.06-B19,-2)))</f>
        <v>0</v>
      </c>
      <c r="C21">
        <f>IF(B2=1,IF(C20=1,0,ROUNDDOWN(C18*0.06-C19,-2)),0)</f>
        <v>0</v>
      </c>
      <c r="D21">
        <f>IF(D20=1,0,ROUNDDOWN(D18*0.06-D19,-2))</f>
        <v>0</v>
      </c>
    </row>
    <row r="22" spans="1:5" x14ac:dyDescent="0.15">
      <c r="A22" t="s">
        <v>9</v>
      </c>
      <c r="B22" t="str">
        <f>IF(AND(B3=2,入力シート!E5&gt;=2020),"エラー",IF(入力シート!E5=0,"年度が入力されていません",IF(SUM(B21:D21)&lt;100,"第Ⅰ区分",IF(SUM(B21:D21)&lt;25600,"第Ⅱ区分",IF(SUM(B21:D21)&lt;51300,"第Ⅲ区分","対象外")))))</f>
        <v>第Ⅰ区分</v>
      </c>
    </row>
    <row r="23" spans="1:5" x14ac:dyDescent="0.15">
      <c r="A23" t="s">
        <v>110</v>
      </c>
      <c r="B23">
        <f>IF(入力シート!E5&lt;2021,0,IF(AND(入力シート!E5=2021,B3=3),0,1))</f>
        <v>1</v>
      </c>
      <c r="E23" t="s">
        <v>111</v>
      </c>
    </row>
  </sheetData>
  <phoneticPr fontId="1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activeCell="G10" sqref="G10"/>
    </sheetView>
  </sheetViews>
  <sheetFormatPr defaultRowHeight="13.5" x14ac:dyDescent="0.15"/>
  <cols>
    <col min="1" max="1" width="9.5" bestFit="1" customWidth="1"/>
  </cols>
  <sheetData>
    <row r="1" spans="1:2" x14ac:dyDescent="0.15">
      <c r="A1" s="1">
        <v>43922</v>
      </c>
      <c r="B1" t="s">
        <v>113</v>
      </c>
    </row>
    <row r="2" spans="1:2" x14ac:dyDescent="0.15">
      <c r="A2" s="1">
        <v>44075</v>
      </c>
      <c r="B2" t="s">
        <v>114</v>
      </c>
    </row>
    <row r="3" spans="1:2" x14ac:dyDescent="0.15">
      <c r="A3" s="1">
        <v>44256</v>
      </c>
      <c r="B3" t="s">
        <v>115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入力シート</vt:lpstr>
      <vt:lpstr>入力例</vt:lpstr>
      <vt:lpstr>リストボックス</vt:lpstr>
      <vt:lpstr>計算シート</vt:lpstr>
      <vt:lpstr>修正履歴</vt:lpstr>
      <vt:lpstr>入力シート!Print_Area</vt:lpstr>
      <vt:lpstr>入力例!Print_Area</vt:lpstr>
    </vt:vector>
  </TitlesOfParts>
  <Company>独立行政法人　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支給額算定基準額判定ツール</dc:title>
  <dc:creator>JASSO</dc:creator>
  <cp:lastModifiedBy>梶田　輝彦</cp:lastModifiedBy>
  <dcterms:created xsi:type="dcterms:W3CDTF">2006-09-16T00:00:00Z</dcterms:created>
  <dcterms:modified xsi:type="dcterms:W3CDTF">2022-02-17T08:54:51Z</dcterms:modified>
</cp:coreProperties>
</file>